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4355" windowHeight="4680" tabRatio="856" activeTab="1"/>
  </bookViews>
  <sheets>
    <sheet name="Структура  2016" sheetId="18" r:id="rId1"/>
    <sheet name="Смета Ямская 86" sheetId="1" r:id="rId2"/>
    <sheet name="Благоустройство" sheetId="10" r:id="rId3"/>
    <sheet name="Уборка снега" sheetId="4" r:id="rId4"/>
    <sheet name="Электроснабжение" sheetId="11" r:id="rId5"/>
    <sheet name="Теплоснабжение" sheetId="13" r:id="rId6"/>
    <sheet name="Водоснабжение и канал." sheetId="12" r:id="rId7"/>
    <sheet name="ФОТ" sheetId="16" r:id="rId8"/>
    <sheet name="Банк" sheetId="17" r:id="rId9"/>
  </sheets>
  <calcPr calcId="145621"/>
</workbook>
</file>

<file path=xl/calcChain.xml><?xml version="1.0" encoding="utf-8"?>
<calcChain xmlns="http://schemas.openxmlformats.org/spreadsheetml/2006/main">
  <c r="F22" i="1" l="1"/>
  <c r="H22" i="1"/>
  <c r="F33" i="1"/>
  <c r="F29" i="1"/>
  <c r="F4" i="1" l="1"/>
  <c r="G33" i="1" s="1"/>
  <c r="E31" i="16" l="1"/>
  <c r="D8" i="13"/>
  <c r="F36" i="1" l="1"/>
  <c r="I5" i="17" l="1"/>
  <c r="G4" i="17"/>
  <c r="I31" i="16"/>
  <c r="G29" i="16"/>
  <c r="G28" i="16"/>
  <c r="J14" i="16"/>
  <c r="K14" i="16" s="1"/>
  <c r="K13" i="16"/>
  <c r="K12" i="16"/>
  <c r="I11" i="16"/>
  <c r="J11" i="16" s="1"/>
  <c r="I10" i="16"/>
  <c r="I9" i="16"/>
  <c r="J9" i="16" s="1"/>
  <c r="I8" i="16"/>
  <c r="J8" i="16" s="1"/>
  <c r="I7" i="16"/>
  <c r="J7" i="16" s="1"/>
  <c r="K8" i="16" l="1"/>
  <c r="J10" i="16"/>
  <c r="K10" i="16" s="1"/>
  <c r="J4" i="17"/>
  <c r="H26" i="1" s="1"/>
  <c r="K7" i="16"/>
  <c r="K9" i="16"/>
  <c r="K11" i="16"/>
  <c r="K15" i="16" l="1"/>
  <c r="C22" i="16" l="1"/>
  <c r="C20" i="16"/>
  <c r="H20" i="16" l="1"/>
  <c r="H22" i="16" s="1"/>
  <c r="F20" i="16"/>
  <c r="F22" i="16" s="1"/>
  <c r="J20" i="16" l="1"/>
  <c r="J22" i="16" s="1"/>
  <c r="F32" i="1" s="1"/>
  <c r="D6" i="12" l="1"/>
  <c r="D9" i="12"/>
  <c r="D7" i="13"/>
  <c r="G37" i="1" l="1"/>
  <c r="F35" i="1"/>
  <c r="F45" i="1" s="1"/>
  <c r="G31" i="1"/>
  <c r="G32" i="1"/>
  <c r="G30" i="1"/>
  <c r="G29" i="1"/>
  <c r="G28" i="1"/>
  <c r="F24" i="1"/>
  <c r="G24" i="1" s="1"/>
  <c r="F23" i="1"/>
  <c r="G23" i="1" s="1"/>
  <c r="F20" i="1"/>
  <c r="G20" i="1" s="1"/>
  <c r="D6" i="13"/>
  <c r="D5" i="13"/>
  <c r="D4" i="13"/>
  <c r="D3" i="13"/>
  <c r="D9" i="13" s="1"/>
  <c r="G19" i="1"/>
  <c r="D8" i="12"/>
  <c r="C17" i="12"/>
  <c r="D16" i="12"/>
  <c r="D15" i="12"/>
  <c r="D14" i="12"/>
  <c r="D13" i="12"/>
  <c r="D5" i="12"/>
  <c r="D4" i="12"/>
  <c r="D3" i="12"/>
  <c r="C13" i="11"/>
  <c r="D12" i="11"/>
  <c r="D11" i="11"/>
  <c r="D10" i="11"/>
  <c r="D9" i="11"/>
  <c r="C20" i="11"/>
  <c r="D19" i="11"/>
  <c r="D18" i="11"/>
  <c r="D17" i="11"/>
  <c r="D16" i="11"/>
  <c r="D8" i="11"/>
  <c r="D7" i="11"/>
  <c r="D6" i="11"/>
  <c r="D5" i="11"/>
  <c r="D4" i="11"/>
  <c r="D3" i="11"/>
  <c r="E4" i="10"/>
  <c r="F4" i="10" s="1"/>
  <c r="H4" i="10" s="1"/>
  <c r="I4" i="10" s="1"/>
  <c r="H12" i="1" s="1"/>
  <c r="F12" i="1" s="1"/>
  <c r="F26" i="1" l="1"/>
  <c r="G36" i="1"/>
  <c r="G35" i="1" s="1"/>
  <c r="D13" i="11"/>
  <c r="H16" i="1" s="1"/>
  <c r="F16" i="1" s="1"/>
  <c r="G16" i="1" s="1"/>
  <c r="H17" i="1"/>
  <c r="F17" i="1" s="1"/>
  <c r="G17" i="1" s="1"/>
  <c r="D10" i="12"/>
  <c r="H18" i="1" s="1"/>
  <c r="F18" i="1" s="1"/>
  <c r="G18" i="1" s="1"/>
  <c r="G5" i="4"/>
  <c r="K5" i="4" s="1"/>
  <c r="G6" i="4"/>
  <c r="K6" i="4" s="1"/>
  <c r="G7" i="4"/>
  <c r="K7" i="4" s="1"/>
  <c r="G8" i="4"/>
  <c r="K8" i="4" s="1"/>
  <c r="G4" i="4"/>
  <c r="K4" i="4" s="1"/>
  <c r="J35" i="1" l="1"/>
  <c r="H45" i="1" s="1"/>
  <c r="G45" i="1"/>
  <c r="K9" i="4"/>
  <c r="H13" i="1" s="1"/>
  <c r="G27" i="1" l="1"/>
  <c r="G26" i="1"/>
  <c r="G25" i="1" s="1"/>
  <c r="G44" i="1" l="1"/>
  <c r="F11" i="1"/>
  <c r="J25" i="1" l="1"/>
  <c r="H44" i="1" s="1"/>
  <c r="F21" i="1"/>
  <c r="H21" i="1" s="1"/>
  <c r="H29" i="1"/>
  <c r="H30" i="1"/>
  <c r="H32" i="1"/>
  <c r="H31" i="1"/>
  <c r="H28" i="1"/>
  <c r="F13" i="1"/>
  <c r="G13" i="1" s="1"/>
  <c r="H24" i="1"/>
  <c r="H19" i="1"/>
  <c r="I5" i="4" l="1"/>
  <c r="I6" i="4"/>
  <c r="I7" i="4"/>
  <c r="I8" i="4"/>
  <c r="I4" i="4"/>
  <c r="H37" i="1"/>
  <c r="H36" i="1"/>
  <c r="F25" i="1"/>
  <c r="F44" i="1" s="1"/>
  <c r="H15" i="1"/>
  <c r="G15" i="1"/>
  <c r="F8" i="1"/>
  <c r="H11" i="1"/>
  <c r="G10" i="1"/>
  <c r="H10" i="1"/>
  <c r="H8" i="1" l="1"/>
  <c r="G11" i="1"/>
  <c r="G8" i="1" s="1"/>
  <c r="H27" i="1"/>
  <c r="H25" i="1" s="1"/>
  <c r="F14" i="1"/>
  <c r="F7" i="1"/>
  <c r="F43" i="1" s="1"/>
  <c r="F46" i="1" s="1"/>
  <c r="H14" i="1"/>
  <c r="H7" i="1" s="1"/>
  <c r="G22" i="1"/>
  <c r="G14" i="1" s="1"/>
  <c r="G7" i="1" s="1"/>
  <c r="G43" i="1" l="1"/>
  <c r="G46" i="1" s="1"/>
  <c r="J7" i="1"/>
  <c r="H43" i="1" s="1"/>
  <c r="H46" i="1" s="1"/>
</calcChain>
</file>

<file path=xl/comments1.xml><?xml version="1.0" encoding="utf-8"?>
<comments xmlns="http://schemas.openxmlformats.org/spreadsheetml/2006/main">
  <authors>
    <author>Юрий</author>
    <author>Yuriy</author>
  </authors>
  <commentLis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ЗП мастера с лицензией на обслуживание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Замена доводчиков, 10 шт.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Запас для непредвиденных затрат по согласованию с Советом дома.</t>
        </r>
      </text>
    </comment>
    <comment ref="F22" author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ТО по договору подряда и ежегодное переосвидет.</t>
        </r>
      </text>
    </comment>
    <comment ref="H23" author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договора страхования на все лифты Ямская 88,90,92,86</t>
        </r>
      </text>
    </comment>
    <comment ref="F31" authorId="1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Договор подряда.</t>
        </r>
      </text>
    </comment>
    <comment ref="F36" authorId="1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Цена ТБО по договору+4200 вывоз и утилизация люмин.ламп (28 руб./шт.).</t>
        </r>
      </text>
    </comment>
    <comment ref="F37" authorId="1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По факту вывоза 2015 года.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Выборочная засыпка</t>
        </r>
      </text>
    </comment>
  </commentList>
</comments>
</file>

<file path=xl/sharedStrings.xml><?xml version="1.0" encoding="utf-8"?>
<sst xmlns="http://schemas.openxmlformats.org/spreadsheetml/2006/main" count="320" uniqueCount="264">
  <si>
    <t>Приложение 1</t>
  </si>
  <si>
    <t>к смете расходов ООО УК "Финист"</t>
  </si>
  <si>
    <t>Штатное расписание ООО УК "Финист" на 2016г.</t>
  </si>
  <si>
    <t>Структурное подразделение</t>
  </si>
  <si>
    <t>Наименование</t>
  </si>
  <si>
    <t>код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</si>
  <si>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</si>
  <si>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</si>
  <si>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</si>
  <si>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</si>
  <si>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За разъездной характер работы</t>
  </si>
  <si>
    <t>Всего, руб</t>
  </si>
  <si>
    <t>Администрация</t>
  </si>
  <si>
    <t>Директор</t>
  </si>
  <si>
    <t>01</t>
  </si>
  <si>
    <t>Бухгалтерия</t>
  </si>
  <si>
    <t>Бухгалтер</t>
  </si>
  <si>
    <t>Кассир</t>
  </si>
  <si>
    <t>02</t>
  </si>
  <si>
    <t xml:space="preserve"> Мастер</t>
  </si>
  <si>
    <t>Старший мастер</t>
  </si>
  <si>
    <t>03</t>
  </si>
  <si>
    <t xml:space="preserve">Сантехник </t>
  </si>
  <si>
    <t>Производственный отдел</t>
  </si>
  <si>
    <t>За ненормированный рабочий день</t>
  </si>
  <si>
    <t>Годовой фонд оплаты труда ООО УК "Финист"</t>
  </si>
  <si>
    <t>Показатель</t>
  </si>
  <si>
    <t>ИТОГО (месяц)</t>
  </si>
  <si>
    <t>Районный коэффициент (15% юг Тюменской области)</t>
  </si>
  <si>
    <t>период</t>
  </si>
  <si>
    <t>Расходы на выплату заработной платы (год), руб.</t>
  </si>
  <si>
    <t>итого ФОТ, руб.</t>
  </si>
  <si>
    <t>Итого, руб                            (план на 2016г.)</t>
  </si>
  <si>
    <t>Юридические услуги</t>
  </si>
  <si>
    <t>Круглосуточный прием и распределение заявок (замещение диспетчера)</t>
  </si>
  <si>
    <t>Наименование услуг</t>
  </si>
  <si>
    <t>Расходы (год), руб.</t>
  </si>
  <si>
    <t>Расходы (месяц), руб.</t>
  </si>
  <si>
    <t>Паспортист</t>
  </si>
  <si>
    <t>Наименование статьи затрат</t>
  </si>
  <si>
    <t>пп</t>
  </si>
  <si>
    <t>1.1</t>
  </si>
  <si>
    <t>Расходы (в месяц), руб.</t>
  </si>
  <si>
    <t>1.2</t>
  </si>
  <si>
    <t>Благоустройство территории, в т.ч.:</t>
  </si>
  <si>
    <t>Покупка доп. песка на детскую площадку</t>
  </si>
  <si>
    <t>-</t>
  </si>
  <si>
    <t>Уборка снега (механизированная)</t>
  </si>
  <si>
    <t>Итого расходов (ПЛАН в год), руб.</t>
  </si>
  <si>
    <t>2</t>
  </si>
  <si>
    <t>2.1</t>
  </si>
  <si>
    <t>Уборка мест общего пользования</t>
  </si>
  <si>
    <t>2.2</t>
  </si>
  <si>
    <t>ТО тепловых сетей</t>
  </si>
  <si>
    <t>ТО электро сетей</t>
  </si>
  <si>
    <t>ТО сетей водоснабжения и канализации</t>
  </si>
  <si>
    <t>2.3</t>
  </si>
  <si>
    <t>2.4</t>
  </si>
  <si>
    <t>2.5</t>
  </si>
  <si>
    <t>Утепление помещений</t>
  </si>
  <si>
    <t>3</t>
  </si>
  <si>
    <t>3.1</t>
  </si>
  <si>
    <t>Расходы на оплату труда (ФОТ УК)</t>
  </si>
  <si>
    <t>Управление МКД, в том числе:</t>
  </si>
  <si>
    <t>Вывоз ТБО и КГМ</t>
  </si>
  <si>
    <t>Период</t>
  </si>
  <si>
    <t>январь</t>
  </si>
  <si>
    <t>февраль</t>
  </si>
  <si>
    <t>март</t>
  </si>
  <si>
    <t>ноябрь</t>
  </si>
  <si>
    <t>декабрь</t>
  </si>
  <si>
    <t>Статистическая норма осадков (толщина слоя), м</t>
  </si>
  <si>
    <t>Количество ходок, ед.</t>
  </si>
  <si>
    <t>Расходы на вывоз снега, руб.</t>
  </si>
  <si>
    <r>
      <t>S придомовой территории, подлежащей уборке, 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</si>
  <si>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Объем авто,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</si>
  <si>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Стоимость вывоза 1 м</t>
    </r>
    <r>
      <rPr>
        <vertAlign val="superscript"/>
        <sz val="12"/>
        <color theme="1"/>
        <rFont val="Times New Roman"/>
        <family val="1"/>
        <charset val="204"/>
      </rPr>
      <t>3</t>
    </r>
  </si>
  <si>
    <t>Расходы по оплате производственных функций, переданных на исполнение третьим лицам (на условиях договора аутсорсинга)</t>
  </si>
  <si>
    <t xml:space="preserve">Электрик </t>
  </si>
  <si>
    <t>подряд (1 ед)</t>
  </si>
  <si>
    <t>утв. Приказом № от 01.01.2016г.</t>
  </si>
  <si>
    <r>
      <t xml:space="preserve">Плановая смета расходов ООО УК "Финист" на управление многоквартирным домом (ул.Ямская, д.86) и содержание его общего имущества 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   (по состоянию на 01.01.2016г.)</t>
    </r>
  </si>
  <si>
    <t>Обслуживание расчетного счета ООО</t>
  </si>
  <si>
    <r>
      <t>Расходы на 1м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</si>
  <si>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ТО ППС</t>
  </si>
  <si>
    <t>2.6</t>
  </si>
  <si>
    <t>2.7</t>
  </si>
  <si>
    <t>Биллинг</t>
  </si>
  <si>
    <t>Обслуживание лифтового хозяйства</t>
  </si>
  <si>
    <t>Содержание и обслуживание домофона</t>
  </si>
  <si>
    <r>
      <t>Тариф ООО УК "Финист" (на 1м2)</t>
    </r>
    <r>
      <rPr>
        <i/>
        <sz val="10"/>
        <color theme="1"/>
        <rFont val="Times New Roman"/>
        <family val="1"/>
        <charset val="204"/>
      </rPr>
      <t xml:space="preserve"> - с учетом рентабельности услуг 10%</t>
    </r>
  </si>
  <si>
    <t>Усуги связи</t>
  </si>
  <si>
    <t>Текущий ремонт иного ОИ МКД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</si>
  <si>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</si>
  <si>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</si>
  <si>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</si>
  <si>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</si>
  <si>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</si>
  <si>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</si>
  <si>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</si>
  <si>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</si>
  <si>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</si>
  <si>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</si>
  <si>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</si>
  <si>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</si>
  <si>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Содержание придомовой территории МКД, в т.ч.:</t>
  </si>
  <si>
    <t>Содержание и обслуживание общего имущества МКД, в том числе:</t>
  </si>
  <si>
    <t>КОММУНАЛЬНЫЕ УСЛУГИ</t>
  </si>
  <si>
    <t>Уборка придомовой территории (вкл. работы и расходые материалы)</t>
  </si>
  <si>
    <t>S МКД =</t>
  </si>
  <si>
    <t>S общ. ЖФ =</t>
  </si>
  <si>
    <r>
      <t>Объем вывоза, м</t>
    </r>
    <r>
      <rPr>
        <vertAlign val="superscript"/>
        <sz val="12"/>
        <color theme="1"/>
        <rFont val="Times New Roman"/>
        <family val="1"/>
        <charset val="204"/>
      </rPr>
      <t>3</t>
    </r>
  </si>
  <si>
    <t>№МКД</t>
  </si>
  <si>
    <t>S благоустройства, м2</t>
  </si>
  <si>
    <t>Объем 1 авто, м3</t>
  </si>
  <si>
    <t>Толщина слоя, м</t>
  </si>
  <si>
    <t>Необходимо , м3</t>
  </si>
  <si>
    <t>Кол-во авто</t>
  </si>
  <si>
    <t>Цена, руб.</t>
  </si>
  <si>
    <t>Сумма, руб.</t>
  </si>
  <si>
    <t>88, 90 , 92, 86</t>
  </si>
  <si>
    <t>Песок</t>
  </si>
  <si>
    <t>Сумма 86, руб.</t>
  </si>
  <si>
    <t>* Материалы для ТО электрохозяйства:</t>
  </si>
  <si>
    <t>Количество/год</t>
  </si>
  <si>
    <t>Цена</t>
  </si>
  <si>
    <t>Стоимость</t>
  </si>
  <si>
    <t>Сумма</t>
  </si>
  <si>
    <t>**Спецодежда:</t>
  </si>
  <si>
    <t>Костюм летний</t>
  </si>
  <si>
    <t>Костюм зимний</t>
  </si>
  <si>
    <t>Сапоги</t>
  </si>
  <si>
    <t>Валенки</t>
  </si>
  <si>
    <t>Светильник эн.сберегающий 14w</t>
  </si>
  <si>
    <t>Лампа люмин. 18w</t>
  </si>
  <si>
    <t>Лампа накаливания 60w</t>
  </si>
  <si>
    <t>Патрон Е-27</t>
  </si>
  <si>
    <t>Автомат 16А</t>
  </si>
  <si>
    <t>Автомат 25А</t>
  </si>
  <si>
    <t>Автомат 40А</t>
  </si>
  <si>
    <t>Автомат 50А два полюса</t>
  </si>
  <si>
    <t>Выключатель внутр.однокл.</t>
  </si>
  <si>
    <t>Вставка 100А, 250А</t>
  </si>
  <si>
    <t>Кран шаровый Д15</t>
  </si>
  <si>
    <t>Кран шаровый Д20</t>
  </si>
  <si>
    <t>Муфта комб. 50*40,25*32</t>
  </si>
  <si>
    <t>Поверка манометров</t>
  </si>
  <si>
    <t>Итого расходов за год, руб.</t>
  </si>
  <si>
    <t>1.1.3. Расчет стоимости  уборки снега  с придомовой территории МКД</t>
  </si>
  <si>
    <t>1.1.2. Расчет стоимости  уборки снега  с придомовой территории МКД</t>
  </si>
  <si>
    <t>1.2.2. Расчет стоимости  ТО электросетей</t>
  </si>
  <si>
    <t xml:space="preserve"> Материалы для ТО электросетей:</t>
  </si>
  <si>
    <t>1.2.3. Расчет стоимости  ТО тепловых сетей</t>
  </si>
  <si>
    <t>* Материалы для ТО тепловых сетей:</t>
  </si>
  <si>
    <t>Химическая промывка с разборкой теплообменника (средний)</t>
  </si>
  <si>
    <t>Химическая промывка с разборкой теплообменника (большой)</t>
  </si>
  <si>
    <t>Промывка теплового узла гидропневматическим способом с проведением гидравлического испытания</t>
  </si>
  <si>
    <t>Страхование ГО владельца опасного объекта</t>
  </si>
  <si>
    <t>Содержание общего имущества МКД, в т.ч.:</t>
  </si>
  <si>
    <t>1.2.10</t>
  </si>
  <si>
    <t>Канцелярские товары</t>
  </si>
  <si>
    <t>3.2</t>
  </si>
  <si>
    <t xml:space="preserve">Вывоз ТБО </t>
  </si>
  <si>
    <t>Вывоз КГМ</t>
  </si>
  <si>
    <t>Банк</t>
  </si>
  <si>
    <t>№ п/п</t>
  </si>
  <si>
    <t>Вид налога</t>
  </si>
  <si>
    <t>Сумма начислений по комм.услугам, руб.</t>
  </si>
  <si>
    <t>Сумма начислений по содержанию, руб.</t>
  </si>
  <si>
    <t>Сумма задолженности, руб.</t>
  </si>
  <si>
    <t>Ставка комиссии, %</t>
  </si>
  <si>
    <t>Сумма комиссии, руб.</t>
  </si>
  <si>
    <t>Ставка за обсл.р/с, руб.</t>
  </si>
  <si>
    <t>Сумма за обсл.р/сч в год, руб.</t>
  </si>
  <si>
    <t>Итого банк, руб.</t>
  </si>
  <si>
    <t>Комиссия</t>
  </si>
  <si>
    <t>Обслуживание р/сч</t>
  </si>
  <si>
    <t>Итого, руб - месяц</t>
  </si>
  <si>
    <t>Итого месяц, руб.</t>
  </si>
  <si>
    <t>Итого год, руб</t>
  </si>
  <si>
    <t>Содержание и обслуживание общего имущества МКД</t>
  </si>
  <si>
    <t>Управление МКД</t>
  </si>
  <si>
    <t>Итого</t>
  </si>
  <si>
    <t>Замена манометра</t>
  </si>
  <si>
    <t>Кран шаровый американка Д20,32,40</t>
  </si>
  <si>
    <t>Кран варной Д57,76</t>
  </si>
  <si>
    <t>1.2.4. Расчет стоимости  ТО водоснабжения и канализации</t>
  </si>
  <si>
    <t xml:space="preserve">ИТОГО </t>
  </si>
  <si>
    <t>взносы в ПФР (20%), руб.</t>
  </si>
  <si>
    <t>взносы в ФСС от НС (0,9%)</t>
  </si>
  <si>
    <t>Итого ФОТ</t>
  </si>
  <si>
    <t xml:space="preserve">Мастер, 2 ед. </t>
  </si>
  <si>
    <t>Диспетчер (аутсорсинг)</t>
  </si>
  <si>
    <t xml:space="preserve">Бухгалтер-кассир </t>
  </si>
  <si>
    <t>Юрист (аутсорсинг)</t>
  </si>
  <si>
    <t>Сантехник, 3 ед.</t>
  </si>
  <si>
    <t>Теплотехник (аутсорсинг)</t>
  </si>
  <si>
    <t>Ответственный за электрохоз. (электрик)</t>
  </si>
  <si>
    <t xml:space="preserve">Ответственный за теплохоз. </t>
  </si>
  <si>
    <t>Примечания:</t>
  </si>
  <si>
    <t xml:space="preserve">   Прямое подчинение</t>
  </si>
  <si>
    <t xml:space="preserve">  Взаимодействие</t>
  </si>
  <si>
    <t xml:space="preserve"> Распределительное подчинение</t>
  </si>
  <si>
    <t xml:space="preserve">Примечание: </t>
  </si>
  <si>
    <t>1.</t>
  </si>
  <si>
    <t>Начисление за ЖКУ</t>
  </si>
  <si>
    <t>Прием денежных средств за ЖКУ</t>
  </si>
  <si>
    <t>Проводка операций по р/с (расчеты с поставщиками и подрядчиками)</t>
  </si>
  <si>
    <t>Проводка операций по спец.счету кап.ремонта</t>
  </si>
  <si>
    <t>Ведение кадрового делопроизводства</t>
  </si>
  <si>
    <t>Ведение бухгалтерской отчетности</t>
  </si>
  <si>
    <t>2.</t>
  </si>
  <si>
    <t xml:space="preserve">Диспетчер (договор с компанией на круглосуточное диспетчирование): </t>
  </si>
  <si>
    <t xml:space="preserve">принимает информацию (заявки), </t>
  </si>
  <si>
    <t xml:space="preserve">распределяет по исполнителям, </t>
  </si>
  <si>
    <t>контролирует своевременность исполнения</t>
  </si>
  <si>
    <t>распределяет информацию по внешним потребителям</t>
  </si>
  <si>
    <t>другое</t>
  </si>
  <si>
    <t>3.</t>
  </si>
  <si>
    <t>Мастер (Для полноценного контроля за состоянием общедомового имущества необходимо два сотрудника)</t>
  </si>
  <si>
    <t>контролирует состояние общего имущества (МОП, инженерные системы)</t>
  </si>
  <si>
    <t>контролирует выполнение заявок (объем, сроки, качество)</t>
  </si>
  <si>
    <t>фиксирует входящую информацию в журналы УК</t>
  </si>
  <si>
    <t xml:space="preserve">контролирует штатную работу подчиненного персонала </t>
  </si>
  <si>
    <t>формирует заявки на расходные материалы с учетом утвержденной сметы</t>
  </si>
  <si>
    <t>закупает расходные материалы, контролирует хранение, установку, списание</t>
  </si>
  <si>
    <t>4.</t>
  </si>
  <si>
    <t>Сантехник (круглосуточный режим работы сутки через трое)</t>
  </si>
  <si>
    <t>выполняет работы по текущему содержанию сантехнического оборудования общего имущества</t>
  </si>
  <si>
    <t>выполняет круглосуточное аварийное обслуживание сантехнического обрудования общего имущества</t>
  </si>
  <si>
    <t xml:space="preserve">выполняет работы по обслуживанию по обслуживанию сантехнического оборудования собственников на платной основе </t>
  </si>
  <si>
    <t>5.</t>
  </si>
  <si>
    <t>Электрик</t>
  </si>
  <si>
    <t>выполняет работы по текущему содержанию электротехнического оборудования общего имущества</t>
  </si>
  <si>
    <t>выполняет круглосуточное аварийное обслуживание электротехнического обрудования общего имущества</t>
  </si>
  <si>
    <t xml:space="preserve">выполняет работы по обслуживанию по обслуживанию электротехнического оборудования собственников на платной основе </t>
  </si>
  <si>
    <t>6.</t>
  </si>
  <si>
    <t>Теплотехник</t>
  </si>
  <si>
    <t>выполняет работы по текущему содержанию автоматики систем теплоснабжения, водоснабжения общего имущества дома</t>
  </si>
  <si>
    <t>выполняет круглосуточное аварийное обслуживание систем теплоснабжения, водоснабжения общего имущества дома</t>
  </si>
  <si>
    <t>7.</t>
  </si>
  <si>
    <t>Прописка, выписка</t>
  </si>
  <si>
    <t>8.</t>
  </si>
  <si>
    <t>Юрист</t>
  </si>
  <si>
    <t>Претензионная работа с внешними партнерами (поставщики ресурсов, подрядчики на выполнение услуг, контолирующие органы и т.д.)</t>
  </si>
  <si>
    <t>Претензионная работа по долгу за ЖКУ (собственники)</t>
  </si>
  <si>
    <t>9.</t>
  </si>
  <si>
    <t>Дворник (Заключен договор на уборку придомовой территории. Сумма договора эквивалентна зарплате двух дворников и расходным материалам)</t>
  </si>
  <si>
    <t>Для механизированной уборки заключен договор подряда</t>
  </si>
  <si>
    <t>10.</t>
  </si>
  <si>
    <t>Уборщица (Заключен договор на уборку мест общего пользования. Сумма договора эквивалентна зарплате двух уборщиц и расходные материалы)</t>
  </si>
  <si>
    <t>11.</t>
  </si>
  <si>
    <t>Ответственные за электрохозяйство, теплохозяйство по совмещению (мастер, электрик)</t>
  </si>
  <si>
    <t>Дворник (аутсорсинг)</t>
  </si>
  <si>
    <t>Уборщица (аутсорсинг)</t>
  </si>
  <si>
    <t>Паспортист (подряд)</t>
  </si>
  <si>
    <t>Электрик (подряд)</t>
  </si>
  <si>
    <t>Расходы на ТО орг.техники</t>
  </si>
  <si>
    <t>Проводит ежемесячное снятие показаний ИПУ (отопление, водоснабжение, эл.энергия)</t>
  </si>
  <si>
    <t>Аренда офиса ООО, в т.ч. ЖКУ</t>
  </si>
  <si>
    <t>ТО КИПиА</t>
  </si>
  <si>
    <t>*С 1 января 2016 года услуга "обращение с твердыми коммунальными отходами"  отнесена к коммунальным услугам и исключена из состава жилищных услуг (Постановление Правительства РФ от 17 октября 2015 г. № 1112 "О внесении изменений в требования к осуществлению расчетов за ресурсы, необходимые для предоставления коммунальных услуг"). С 1 апреля 2016г. законом предусмотрен иной порядок расчета данной коммунальной услуги.Согласно изменениям, плата за новую коммунальную услугу будет рассчитываться исходя из нормативов накопления ТКО на одного человека.</t>
  </si>
  <si>
    <t>2.8</t>
  </si>
  <si>
    <t>Налог на УСН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</si>
</sst>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233">
    <xf numFmtId="0" fontId="0" fillId="0" borderId="0" xfId="0"/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0" fontId="5" fillId="0" borderId="1" xfId="0" applyFont="1" applyBorder="1"/>
    <xf numFmtId="0" fontId="5" fillId="3" borderId="8" xfId="0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49" fontId="11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1" fontId="15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" fontId="0" fillId="0" borderId="0" xfId="0" applyNumberFormat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top" wrapText="1"/>
    </xf>
    <xf numFmtId="2" fontId="7" fillId="3" borderId="12" xfId="0" applyNumberFormat="1" applyFont="1" applyFill="1" applyBorder="1" applyAlignment="1">
      <alignment horizontal="center" vertical="top" wrapText="1"/>
    </xf>
    <xf numFmtId="2" fontId="7" fillId="3" borderId="3" xfId="0" applyNumberFormat="1" applyFont="1" applyFill="1" applyBorder="1" applyAlignment="1">
      <alignment horizontal="center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49" fontId="13" fillId="0" borderId="8" xfId="0" applyNumberFormat="1" applyFont="1" applyFill="1" applyBorder="1" applyAlignment="1">
      <alignment horizontal="center" vertical="top" wrapText="1"/>
    </xf>
    <xf numFmtId="49" fontId="13" fillId="0" borderId="9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3" fontId="5" fillId="3" borderId="2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1</xdr:row>
      <xdr:rowOff>38100</xdr:rowOff>
    </xdr:from>
    <xdr:to>
      <xdr:col>4</xdr:col>
      <xdr:colOff>609600</xdr:colOff>
      <xdr:row>3</xdr:row>
      <xdr:rowOff>180975</xdr:rowOff>
    </xdr:to>
    <xdr:cxnSp macro="">
      <xdr:nvCxnSpPr>
        <xdr:cNvPr id="2" name="Прямая со стрелкой 1"/>
        <xdr:cNvCxnSpPr/>
      </xdr:nvCxnSpPr>
      <xdr:spPr>
        <a:xfrm flipH="1">
          <a:off x="4267200" y="428625"/>
          <a:ext cx="1304925" cy="7239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581026</xdr:colOff>
      <xdr:row>0</xdr:row>
      <xdr:rowOff>381000</xdr:rowOff>
    </xdr:from>
    <xdr:to>
      <xdr:col>5</xdr:col>
      <xdr:colOff>714375</xdr:colOff>
      <xdr:row>3</xdr:row>
      <xdr:rowOff>161925</xdr:rowOff>
    </xdr:to>
    <xdr:cxnSp macro="">
      <xdr:nvCxnSpPr>
        <xdr:cNvPr id="3" name="Прямая со стрелкой 2"/>
        <xdr:cNvCxnSpPr/>
      </xdr:nvCxnSpPr>
      <xdr:spPr>
        <a:xfrm>
          <a:off x="5543551" y="381000"/>
          <a:ext cx="1266824" cy="7524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1</xdr:row>
      <xdr:rowOff>9525</xdr:rowOff>
    </xdr:from>
    <xdr:to>
      <xdr:col>7</xdr:col>
      <xdr:colOff>495300</xdr:colOff>
      <xdr:row>3</xdr:row>
      <xdr:rowOff>180975</xdr:rowOff>
    </xdr:to>
    <xdr:cxnSp macro="">
      <xdr:nvCxnSpPr>
        <xdr:cNvPr id="4" name="Прямая со стрелкой 3"/>
        <xdr:cNvCxnSpPr/>
      </xdr:nvCxnSpPr>
      <xdr:spPr>
        <a:xfrm>
          <a:off x="5543550" y="400050"/>
          <a:ext cx="3057525" cy="7524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1</xdr:row>
      <xdr:rowOff>19050</xdr:rowOff>
    </xdr:from>
    <xdr:to>
      <xdr:col>4</xdr:col>
      <xdr:colOff>590550</xdr:colOff>
      <xdr:row>3</xdr:row>
      <xdr:rowOff>180975</xdr:rowOff>
    </xdr:to>
    <xdr:cxnSp macro="">
      <xdr:nvCxnSpPr>
        <xdr:cNvPr id="5" name="Прямая со стрелкой 4"/>
        <xdr:cNvCxnSpPr/>
      </xdr:nvCxnSpPr>
      <xdr:spPr>
        <a:xfrm flipH="1">
          <a:off x="1314450" y="409575"/>
          <a:ext cx="4238625" cy="74295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1</xdr:row>
      <xdr:rowOff>0</xdr:rowOff>
    </xdr:from>
    <xdr:to>
      <xdr:col>9</xdr:col>
      <xdr:colOff>638175</xdr:colOff>
      <xdr:row>3</xdr:row>
      <xdr:rowOff>180975</xdr:rowOff>
    </xdr:to>
    <xdr:cxnSp macro="">
      <xdr:nvCxnSpPr>
        <xdr:cNvPr id="6" name="Прямая со стрелкой 5"/>
        <xdr:cNvCxnSpPr/>
      </xdr:nvCxnSpPr>
      <xdr:spPr>
        <a:xfrm>
          <a:off x="5553075" y="390525"/>
          <a:ext cx="4772025" cy="7620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4</xdr:row>
      <xdr:rowOff>104775</xdr:rowOff>
    </xdr:from>
    <xdr:to>
      <xdr:col>1</xdr:col>
      <xdr:colOff>0</xdr:colOff>
      <xdr:row>4</xdr:row>
      <xdr:rowOff>104775</xdr:rowOff>
    </xdr:to>
    <xdr:cxnSp macro="">
      <xdr:nvCxnSpPr>
        <xdr:cNvPr id="7" name="Прямая соединительная линия 6"/>
        <xdr:cNvCxnSpPr/>
      </xdr:nvCxnSpPr>
      <xdr:spPr>
        <a:xfrm flipH="1">
          <a:off x="333375" y="1266825"/>
          <a:ext cx="276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4</xdr:row>
      <xdr:rowOff>95250</xdr:rowOff>
    </xdr:from>
    <xdr:to>
      <xdr:col>0</xdr:col>
      <xdr:colOff>333375</xdr:colOff>
      <xdr:row>18</xdr:row>
      <xdr:rowOff>190500</xdr:rowOff>
    </xdr:to>
    <xdr:cxnSp macro="">
      <xdr:nvCxnSpPr>
        <xdr:cNvPr id="8" name="Прямая соединительная линия 7"/>
        <xdr:cNvCxnSpPr/>
      </xdr:nvCxnSpPr>
      <xdr:spPr>
        <a:xfrm>
          <a:off x="323850" y="1257300"/>
          <a:ext cx="9525" cy="3524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6</xdr:row>
      <xdr:rowOff>104775</xdr:rowOff>
    </xdr:from>
    <xdr:to>
      <xdr:col>1</xdr:col>
      <xdr:colOff>9525</xdr:colOff>
      <xdr:row>6</xdr:row>
      <xdr:rowOff>104775</xdr:rowOff>
    </xdr:to>
    <xdr:cxnSp macro="">
      <xdr:nvCxnSpPr>
        <xdr:cNvPr id="9" name="Прямая со стрелкой 8"/>
        <xdr:cNvCxnSpPr/>
      </xdr:nvCxnSpPr>
      <xdr:spPr>
        <a:xfrm>
          <a:off x="323850" y="18383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8</xdr:row>
      <xdr:rowOff>104775</xdr:rowOff>
    </xdr:from>
    <xdr:to>
      <xdr:col>1</xdr:col>
      <xdr:colOff>0</xdr:colOff>
      <xdr:row>8</xdr:row>
      <xdr:rowOff>104775</xdr:rowOff>
    </xdr:to>
    <xdr:cxnSp macro="">
      <xdr:nvCxnSpPr>
        <xdr:cNvPr id="10" name="Прямая со стрелкой 9"/>
        <xdr:cNvCxnSpPr/>
      </xdr:nvCxnSpPr>
      <xdr:spPr>
        <a:xfrm>
          <a:off x="314325" y="22193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10</xdr:row>
      <xdr:rowOff>171450</xdr:rowOff>
    </xdr:from>
    <xdr:to>
      <xdr:col>0</xdr:col>
      <xdr:colOff>600075</xdr:colOff>
      <xdr:row>10</xdr:row>
      <xdr:rowOff>171450</xdr:rowOff>
    </xdr:to>
    <xdr:cxnSp macro="">
      <xdr:nvCxnSpPr>
        <xdr:cNvPr id="11" name="Прямая со стрелкой 10"/>
        <xdr:cNvCxnSpPr/>
      </xdr:nvCxnSpPr>
      <xdr:spPr>
        <a:xfrm>
          <a:off x="304800" y="26670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12</xdr:row>
      <xdr:rowOff>209550</xdr:rowOff>
    </xdr:from>
    <xdr:to>
      <xdr:col>1</xdr:col>
      <xdr:colOff>9525</xdr:colOff>
      <xdr:row>12</xdr:row>
      <xdr:rowOff>209550</xdr:rowOff>
    </xdr:to>
    <xdr:cxnSp macro="">
      <xdr:nvCxnSpPr>
        <xdr:cNvPr id="12" name="Прямая со стрелкой 11"/>
        <xdr:cNvCxnSpPr/>
      </xdr:nvCxnSpPr>
      <xdr:spPr>
        <a:xfrm>
          <a:off x="323850" y="325755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14</xdr:row>
      <xdr:rowOff>95250</xdr:rowOff>
    </xdr:from>
    <xdr:to>
      <xdr:col>1</xdr:col>
      <xdr:colOff>0</xdr:colOff>
      <xdr:row>14</xdr:row>
      <xdr:rowOff>95250</xdr:rowOff>
    </xdr:to>
    <xdr:cxnSp macro="">
      <xdr:nvCxnSpPr>
        <xdr:cNvPr id="13" name="Прямая со стрелкой 12"/>
        <xdr:cNvCxnSpPr/>
      </xdr:nvCxnSpPr>
      <xdr:spPr>
        <a:xfrm>
          <a:off x="314325" y="35433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16</xdr:row>
      <xdr:rowOff>285750</xdr:rowOff>
    </xdr:from>
    <xdr:to>
      <xdr:col>1</xdr:col>
      <xdr:colOff>0</xdr:colOff>
      <xdr:row>16</xdr:row>
      <xdr:rowOff>285750</xdr:rowOff>
    </xdr:to>
    <xdr:cxnSp macro="">
      <xdr:nvCxnSpPr>
        <xdr:cNvPr id="14" name="Прямая со стрелкой 13"/>
        <xdr:cNvCxnSpPr/>
      </xdr:nvCxnSpPr>
      <xdr:spPr>
        <a:xfrm>
          <a:off x="314325" y="41148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18</xdr:row>
      <xdr:rowOff>180975</xdr:rowOff>
    </xdr:from>
    <xdr:to>
      <xdr:col>1</xdr:col>
      <xdr:colOff>9525</xdr:colOff>
      <xdr:row>18</xdr:row>
      <xdr:rowOff>180975</xdr:rowOff>
    </xdr:to>
    <xdr:cxnSp macro="">
      <xdr:nvCxnSpPr>
        <xdr:cNvPr id="15" name="Прямая со стрелкой 14"/>
        <xdr:cNvCxnSpPr/>
      </xdr:nvCxnSpPr>
      <xdr:spPr>
        <a:xfrm>
          <a:off x="323850" y="47720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704851</xdr:colOff>
      <xdr:row>5</xdr:row>
      <xdr:rowOff>9525</xdr:rowOff>
    </xdr:from>
    <xdr:to>
      <xdr:col>3</xdr:col>
      <xdr:colOff>723900</xdr:colOff>
      <xdr:row>14</xdr:row>
      <xdr:rowOff>95250</xdr:rowOff>
    </xdr:to>
    <xdr:cxnSp macro="">
      <xdr:nvCxnSpPr>
        <xdr:cNvPr id="16" name="Прямая соединительная линия 15"/>
        <xdr:cNvCxnSpPr/>
      </xdr:nvCxnSpPr>
      <xdr:spPr>
        <a:xfrm>
          <a:off x="4257676" y="1552575"/>
          <a:ext cx="19049" cy="199072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1400175</xdr:colOff>
      <xdr:row>4</xdr:row>
      <xdr:rowOff>85725</xdr:rowOff>
    </xdr:from>
    <xdr:to>
      <xdr:col>3</xdr:col>
      <xdr:colOff>9525</xdr:colOff>
      <xdr:row>4</xdr:row>
      <xdr:rowOff>85725</xdr:rowOff>
    </xdr:to>
    <xdr:cxnSp macro="">
      <xdr:nvCxnSpPr>
        <xdr:cNvPr id="17" name="Прямая со стрелкой 16"/>
        <xdr:cNvCxnSpPr/>
      </xdr:nvCxnSpPr>
      <xdr:spPr>
        <a:xfrm>
          <a:off x="2009775" y="1247775"/>
          <a:ext cx="15525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85725</xdr:rowOff>
    </xdr:from>
    <xdr:to>
      <xdr:col>3</xdr:col>
      <xdr:colOff>704850</xdr:colOff>
      <xdr:row>6</xdr:row>
      <xdr:rowOff>85725</xdr:rowOff>
    </xdr:to>
    <xdr:cxnSp macro="">
      <xdr:nvCxnSpPr>
        <xdr:cNvPr id="18" name="Прямая со стрелкой 17"/>
        <xdr:cNvCxnSpPr/>
      </xdr:nvCxnSpPr>
      <xdr:spPr>
        <a:xfrm flipH="1">
          <a:off x="2019300" y="18192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76200</xdr:rowOff>
    </xdr:from>
    <xdr:to>
      <xdr:col>3</xdr:col>
      <xdr:colOff>704850</xdr:colOff>
      <xdr:row>8</xdr:row>
      <xdr:rowOff>76200</xdr:rowOff>
    </xdr:to>
    <xdr:cxnSp macro="">
      <xdr:nvCxnSpPr>
        <xdr:cNvPr id="19" name="Прямая со стрелкой 18"/>
        <xdr:cNvCxnSpPr/>
      </xdr:nvCxnSpPr>
      <xdr:spPr>
        <a:xfrm flipH="1">
          <a:off x="2019300" y="2190750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1400175</xdr:colOff>
      <xdr:row>10</xdr:row>
      <xdr:rowOff>200025</xdr:rowOff>
    </xdr:from>
    <xdr:to>
      <xdr:col>3</xdr:col>
      <xdr:colOff>695325</xdr:colOff>
      <xdr:row>10</xdr:row>
      <xdr:rowOff>200025</xdr:rowOff>
    </xdr:to>
    <xdr:cxnSp macro="">
      <xdr:nvCxnSpPr>
        <xdr:cNvPr id="20" name="Прямая со стрелкой 19"/>
        <xdr:cNvCxnSpPr/>
      </xdr:nvCxnSpPr>
      <xdr:spPr>
        <a:xfrm flipH="1">
          <a:off x="2009775" y="26955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190500</xdr:rowOff>
    </xdr:from>
    <xdr:to>
      <xdr:col>3</xdr:col>
      <xdr:colOff>704850</xdr:colOff>
      <xdr:row>12</xdr:row>
      <xdr:rowOff>190500</xdr:rowOff>
    </xdr:to>
    <xdr:cxnSp macro="">
      <xdr:nvCxnSpPr>
        <xdr:cNvPr id="21" name="Прямая со стрелкой 20"/>
        <xdr:cNvCxnSpPr/>
      </xdr:nvCxnSpPr>
      <xdr:spPr>
        <a:xfrm flipH="1">
          <a:off x="2019300" y="3257550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14</xdr:row>
      <xdr:rowOff>85725</xdr:rowOff>
    </xdr:from>
    <xdr:to>
      <xdr:col>3</xdr:col>
      <xdr:colOff>685800</xdr:colOff>
      <xdr:row>14</xdr:row>
      <xdr:rowOff>85725</xdr:rowOff>
    </xdr:to>
    <xdr:cxnSp macro="">
      <xdr:nvCxnSpPr>
        <xdr:cNvPr id="22" name="Прямая со стрелкой 21"/>
        <xdr:cNvCxnSpPr/>
      </xdr:nvCxnSpPr>
      <xdr:spPr>
        <a:xfrm flipH="1">
          <a:off x="2000250" y="35337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23</xdr:row>
      <xdr:rowOff>209550</xdr:rowOff>
    </xdr:from>
    <xdr:to>
      <xdr:col>1</xdr:col>
      <xdr:colOff>1390650</xdr:colOff>
      <xdr:row>23</xdr:row>
      <xdr:rowOff>209550</xdr:rowOff>
    </xdr:to>
    <xdr:cxnSp macro="">
      <xdr:nvCxnSpPr>
        <xdr:cNvPr id="23" name="Прямая соединительная линия 22"/>
        <xdr:cNvCxnSpPr/>
      </xdr:nvCxnSpPr>
      <xdr:spPr>
        <a:xfrm>
          <a:off x="619125" y="5943600"/>
          <a:ext cx="1381125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22</xdr:row>
      <xdr:rowOff>95250</xdr:rowOff>
    </xdr:from>
    <xdr:to>
      <xdr:col>2</xdr:col>
      <xdr:colOff>0</xdr:colOff>
      <xdr:row>22</xdr:row>
      <xdr:rowOff>95250</xdr:rowOff>
    </xdr:to>
    <xdr:cxnSp macro="">
      <xdr:nvCxnSpPr>
        <xdr:cNvPr id="24" name="Прямая со стрелкой 23"/>
        <xdr:cNvCxnSpPr/>
      </xdr:nvCxnSpPr>
      <xdr:spPr>
        <a:xfrm>
          <a:off x="619125" y="5638800"/>
          <a:ext cx="14001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21</xdr:row>
      <xdr:rowOff>76200</xdr:rowOff>
    </xdr:from>
    <xdr:to>
      <xdr:col>1</xdr:col>
      <xdr:colOff>1381125</xdr:colOff>
      <xdr:row>21</xdr:row>
      <xdr:rowOff>77788</xdr:rowOff>
    </xdr:to>
    <xdr:cxnSp macro="">
      <xdr:nvCxnSpPr>
        <xdr:cNvPr id="25" name="Прямая со стрелкой 24"/>
        <xdr:cNvCxnSpPr/>
      </xdr:nvCxnSpPr>
      <xdr:spPr>
        <a:xfrm>
          <a:off x="609600" y="5429250"/>
          <a:ext cx="1381125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A54" sqref="A54:XFD54"/>
    </sheetView>
  </sheetViews>
  <sheetFormatPr defaultRowHeight="15" x14ac:dyDescent="0.25"/>
  <cols>
    <col min="1" max="1" width="9.140625" style="27"/>
    <col min="2" max="2" width="21.140625" style="27" customWidth="1"/>
    <col min="3" max="3" width="23" style="27" customWidth="1"/>
    <col min="4" max="4" width="21.140625" style="27" customWidth="1"/>
    <col min="5" max="5" width="17" style="27" customWidth="1"/>
    <col min="6" max="6" width="21" style="27" customWidth="1"/>
    <col min="7" max="7" width="9.140625" style="27"/>
    <col min="8" max="8" width="14.5703125" style="27" customWidth="1"/>
    <col min="9" max="9" width="9.140625" style="27"/>
    <col min="10" max="10" width="18.7109375" style="27" customWidth="1"/>
    <col min="11" max="16384" width="9.140625" style="27"/>
  </cols>
  <sheetData>
    <row r="1" spans="2:10" ht="30.75" customHeight="1" x14ac:dyDescent="0.25">
      <c r="E1" s="28" t="s">
        <v>13</v>
      </c>
    </row>
    <row r="2" spans="2:10" ht="30.75" customHeight="1" x14ac:dyDescent="0.25">
      <c r="E2" s="13"/>
    </row>
    <row r="4" spans="2:10" x14ac:dyDescent="0.25">
      <c r="F4" s="30"/>
    </row>
    <row r="5" spans="2:10" ht="30" customHeight="1" x14ac:dyDescent="0.25">
      <c r="B5" s="35" t="s">
        <v>191</v>
      </c>
      <c r="D5" s="28" t="s">
        <v>192</v>
      </c>
      <c r="F5" s="28" t="s">
        <v>193</v>
      </c>
      <c r="H5" s="28" t="s">
        <v>255</v>
      </c>
      <c r="J5" s="28" t="s">
        <v>194</v>
      </c>
    </row>
    <row r="7" spans="2:10" x14ac:dyDescent="0.25">
      <c r="B7" s="35" t="s">
        <v>195</v>
      </c>
      <c r="F7" s="13"/>
    </row>
    <row r="8" spans="2:10" x14ac:dyDescent="0.25">
      <c r="F8" s="13"/>
    </row>
    <row r="9" spans="2:10" ht="15" customHeight="1" x14ac:dyDescent="0.25">
      <c r="B9" s="35" t="s">
        <v>256</v>
      </c>
    </row>
    <row r="11" spans="2:10" ht="30" x14ac:dyDescent="0.25">
      <c r="B11" s="35" t="s">
        <v>196</v>
      </c>
    </row>
    <row r="13" spans="2:10" x14ac:dyDescent="0.25">
      <c r="B13" s="35" t="s">
        <v>253</v>
      </c>
    </row>
    <row r="15" spans="2:10" ht="30" x14ac:dyDescent="0.25">
      <c r="B15" s="35" t="s">
        <v>254</v>
      </c>
    </row>
    <row r="17" spans="1:10" ht="45" x14ac:dyDescent="0.25">
      <c r="B17" s="35" t="s">
        <v>197</v>
      </c>
    </row>
    <row r="19" spans="1:10" ht="30" x14ac:dyDescent="0.25">
      <c r="B19" s="35" t="s">
        <v>198</v>
      </c>
    </row>
    <row r="21" spans="1:10" x14ac:dyDescent="0.25">
      <c r="B21" s="27" t="s">
        <v>199</v>
      </c>
    </row>
    <row r="22" spans="1:10" x14ac:dyDescent="0.25">
      <c r="C22" s="27" t="s">
        <v>200</v>
      </c>
    </row>
    <row r="23" spans="1:10" x14ac:dyDescent="0.25">
      <c r="C23" s="27" t="s">
        <v>201</v>
      </c>
    </row>
    <row r="24" spans="1:10" ht="30" x14ac:dyDescent="0.25">
      <c r="C24" s="27" t="s">
        <v>202</v>
      </c>
    </row>
    <row r="26" spans="1:10" x14ac:dyDescent="0.25">
      <c r="A26" s="30"/>
      <c r="B26" s="108" t="s">
        <v>203</v>
      </c>
      <c r="C26" s="108"/>
      <c r="D26" s="108"/>
      <c r="E26" s="108"/>
      <c r="F26" s="108"/>
      <c r="G26" s="108"/>
      <c r="H26" s="108"/>
      <c r="I26" s="108"/>
      <c r="J26" s="108"/>
    </row>
    <row r="27" spans="1:10" x14ac:dyDescent="0.25">
      <c r="A27" s="30"/>
      <c r="B27" s="98"/>
      <c r="C27" s="98"/>
      <c r="D27" s="98"/>
      <c r="E27" s="98"/>
      <c r="F27" s="98"/>
      <c r="G27" s="98"/>
      <c r="H27" s="98"/>
      <c r="I27" s="98"/>
      <c r="J27" s="98"/>
    </row>
    <row r="28" spans="1:10" x14ac:dyDescent="0.25">
      <c r="A28" s="30" t="s">
        <v>204</v>
      </c>
      <c r="B28" s="108" t="s">
        <v>193</v>
      </c>
      <c r="C28" s="108"/>
      <c r="D28" s="108"/>
      <c r="E28" s="108"/>
      <c r="F28" s="108"/>
      <c r="G28" s="108"/>
      <c r="H28" s="108"/>
      <c r="I28" s="108"/>
      <c r="J28" s="108"/>
    </row>
    <row r="29" spans="1:10" x14ac:dyDescent="0.25">
      <c r="A29" s="30" t="s">
        <v>46</v>
      </c>
      <c r="B29" s="108" t="s">
        <v>205</v>
      </c>
      <c r="C29" s="108"/>
      <c r="D29" s="108"/>
      <c r="E29" s="108"/>
      <c r="F29" s="108"/>
      <c r="G29" s="98"/>
      <c r="H29" s="98"/>
      <c r="I29" s="98"/>
      <c r="J29" s="98"/>
    </row>
    <row r="30" spans="1:10" x14ac:dyDescent="0.25">
      <c r="A30" s="30" t="s">
        <v>46</v>
      </c>
      <c r="B30" s="108" t="s">
        <v>206</v>
      </c>
      <c r="C30" s="108"/>
      <c r="D30" s="108"/>
      <c r="E30" s="108"/>
      <c r="F30" s="108"/>
      <c r="G30" s="98"/>
      <c r="H30" s="98"/>
      <c r="I30" s="98"/>
      <c r="J30" s="98"/>
    </row>
    <row r="31" spans="1:10" x14ac:dyDescent="0.25">
      <c r="A31" s="30" t="s">
        <v>46</v>
      </c>
      <c r="B31" s="108" t="s">
        <v>207</v>
      </c>
      <c r="C31" s="108"/>
      <c r="D31" s="108"/>
      <c r="E31" s="108"/>
      <c r="F31" s="108"/>
      <c r="G31" s="98"/>
      <c r="H31" s="98"/>
      <c r="I31" s="98"/>
      <c r="J31" s="98"/>
    </row>
    <row r="32" spans="1:10" x14ac:dyDescent="0.25">
      <c r="A32" s="30" t="s">
        <v>46</v>
      </c>
      <c r="B32" s="108" t="s">
        <v>208</v>
      </c>
      <c r="C32" s="108"/>
      <c r="D32" s="108"/>
      <c r="E32" s="108"/>
      <c r="F32" s="108"/>
      <c r="G32" s="98"/>
      <c r="H32" s="98"/>
      <c r="I32" s="98"/>
      <c r="J32" s="98"/>
    </row>
    <row r="33" spans="1:10" x14ac:dyDescent="0.25">
      <c r="A33" s="30" t="s">
        <v>46</v>
      </c>
      <c r="B33" s="108" t="s">
        <v>209</v>
      </c>
      <c r="C33" s="108"/>
      <c r="D33" s="108"/>
      <c r="E33" s="108"/>
      <c r="F33" s="108"/>
      <c r="G33" s="98"/>
      <c r="H33" s="98"/>
      <c r="I33" s="98"/>
      <c r="J33" s="98"/>
    </row>
    <row r="34" spans="1:10" ht="15.75" customHeight="1" x14ac:dyDescent="0.25">
      <c r="A34" s="30" t="s">
        <v>46</v>
      </c>
      <c r="B34" s="108" t="s">
        <v>210</v>
      </c>
      <c r="C34" s="108"/>
      <c r="D34" s="108"/>
      <c r="E34" s="108"/>
      <c r="F34" s="108"/>
      <c r="G34" s="98"/>
      <c r="H34" s="98"/>
      <c r="I34" s="98"/>
      <c r="J34" s="98"/>
    </row>
    <row r="35" spans="1:10" s="98" customFormat="1" ht="17.25" customHeight="1" x14ac:dyDescent="0.25">
      <c r="A35" s="30" t="s">
        <v>211</v>
      </c>
      <c r="B35" s="108" t="s">
        <v>212</v>
      </c>
      <c r="C35" s="108"/>
      <c r="D35" s="108"/>
      <c r="E35" s="108"/>
      <c r="F35" s="108"/>
      <c r="G35" s="108"/>
      <c r="H35" s="108"/>
      <c r="I35" s="108"/>
      <c r="J35" s="108"/>
    </row>
    <row r="36" spans="1:10" x14ac:dyDescent="0.25">
      <c r="A36" s="30" t="s">
        <v>46</v>
      </c>
      <c r="B36" s="108" t="s">
        <v>213</v>
      </c>
      <c r="C36" s="108"/>
    </row>
    <row r="37" spans="1:10" x14ac:dyDescent="0.25">
      <c r="A37" s="30" t="s">
        <v>46</v>
      </c>
      <c r="B37" s="108" t="s">
        <v>214</v>
      </c>
      <c r="C37" s="108"/>
    </row>
    <row r="38" spans="1:10" s="98" customFormat="1" x14ac:dyDescent="0.25">
      <c r="A38" s="30" t="s">
        <v>46</v>
      </c>
      <c r="B38" s="108" t="s">
        <v>215</v>
      </c>
      <c r="C38" s="108"/>
    </row>
    <row r="39" spans="1:10" ht="31.5" customHeight="1" x14ac:dyDescent="0.25">
      <c r="A39" s="30" t="s">
        <v>46</v>
      </c>
      <c r="B39" s="108" t="s">
        <v>216</v>
      </c>
      <c r="C39" s="108"/>
    </row>
    <row r="40" spans="1:10" x14ac:dyDescent="0.25">
      <c r="A40" s="30" t="s">
        <v>46</v>
      </c>
      <c r="B40" s="108" t="s">
        <v>217</v>
      </c>
      <c r="C40" s="108"/>
    </row>
    <row r="41" spans="1:10" x14ac:dyDescent="0.25">
      <c r="A41" s="30" t="s">
        <v>218</v>
      </c>
      <c r="B41" s="108" t="s">
        <v>219</v>
      </c>
      <c r="C41" s="108"/>
      <c r="D41" s="108"/>
      <c r="E41" s="108"/>
      <c r="F41" s="108"/>
      <c r="G41" s="108"/>
    </row>
    <row r="42" spans="1:10" ht="30" customHeight="1" x14ac:dyDescent="0.25">
      <c r="A42" s="30" t="s">
        <v>46</v>
      </c>
      <c r="B42" s="108" t="s">
        <v>220</v>
      </c>
      <c r="C42" s="108"/>
    </row>
    <row r="43" spans="1:10" ht="30.75" customHeight="1" x14ac:dyDescent="0.25">
      <c r="A43" s="30" t="s">
        <v>46</v>
      </c>
      <c r="B43" s="108" t="s">
        <v>221</v>
      </c>
      <c r="C43" s="108"/>
    </row>
    <row r="44" spans="1:10" x14ac:dyDescent="0.25">
      <c r="A44" s="30" t="s">
        <v>46</v>
      </c>
      <c r="B44" s="108" t="s">
        <v>222</v>
      </c>
      <c r="C44" s="108"/>
    </row>
    <row r="45" spans="1:10" ht="29.25" customHeight="1" x14ac:dyDescent="0.25">
      <c r="A45" s="30" t="s">
        <v>46</v>
      </c>
      <c r="B45" s="108" t="s">
        <v>223</v>
      </c>
      <c r="C45" s="108"/>
    </row>
    <row r="46" spans="1:10" ht="30" customHeight="1" x14ac:dyDescent="0.25">
      <c r="A46" s="30" t="s">
        <v>46</v>
      </c>
      <c r="B46" s="108" t="s">
        <v>224</v>
      </c>
      <c r="C46" s="108"/>
    </row>
    <row r="47" spans="1:10" ht="30.75" customHeight="1" x14ac:dyDescent="0.25">
      <c r="A47" s="30" t="s">
        <v>46</v>
      </c>
      <c r="B47" s="108" t="s">
        <v>225</v>
      </c>
      <c r="C47" s="108"/>
    </row>
    <row r="48" spans="1:10" ht="15" customHeight="1" x14ac:dyDescent="0.25">
      <c r="A48" s="30" t="s">
        <v>46</v>
      </c>
      <c r="B48" s="108" t="s">
        <v>258</v>
      </c>
      <c r="C48" s="108"/>
      <c r="D48" s="108"/>
      <c r="E48" s="108"/>
      <c r="F48" s="108"/>
    </row>
    <row r="49" spans="1:10" x14ac:dyDescent="0.25">
      <c r="A49" s="30" t="s">
        <v>46</v>
      </c>
      <c r="B49" s="108" t="s">
        <v>217</v>
      </c>
      <c r="C49" s="108"/>
    </row>
    <row r="50" spans="1:10" x14ac:dyDescent="0.25">
      <c r="A50" s="30" t="s">
        <v>226</v>
      </c>
      <c r="B50" s="108" t="s">
        <v>227</v>
      </c>
      <c r="C50" s="108"/>
      <c r="D50" s="108"/>
      <c r="E50" s="108"/>
      <c r="F50" s="108"/>
      <c r="G50" s="108"/>
      <c r="H50" s="108"/>
      <c r="I50" s="108"/>
    </row>
    <row r="51" spans="1:10" x14ac:dyDescent="0.25">
      <c r="A51" s="30" t="s">
        <v>46</v>
      </c>
      <c r="B51" s="108" t="s">
        <v>228</v>
      </c>
      <c r="C51" s="108"/>
      <c r="D51" s="108"/>
      <c r="E51" s="108"/>
      <c r="F51" s="108"/>
    </row>
    <row r="52" spans="1:10" x14ac:dyDescent="0.25">
      <c r="A52" s="30" t="s">
        <v>46</v>
      </c>
      <c r="B52" s="108" t="s">
        <v>229</v>
      </c>
      <c r="C52" s="108"/>
      <c r="D52" s="108"/>
      <c r="E52" s="108"/>
      <c r="F52" s="108"/>
    </row>
    <row r="53" spans="1:10" s="98" customFormat="1" ht="15.75" customHeight="1" x14ac:dyDescent="0.25">
      <c r="A53" s="30" t="s">
        <v>46</v>
      </c>
      <c r="B53" s="108" t="s">
        <v>230</v>
      </c>
      <c r="C53" s="108"/>
      <c r="D53" s="108"/>
      <c r="E53" s="108"/>
      <c r="F53" s="108"/>
      <c r="G53" s="108"/>
      <c r="H53" s="108"/>
    </row>
    <row r="54" spans="1:10" x14ac:dyDescent="0.25">
      <c r="A54" s="30" t="s">
        <v>231</v>
      </c>
      <c r="B54" s="108" t="s">
        <v>232</v>
      </c>
      <c r="C54" s="108"/>
      <c r="D54" s="108"/>
      <c r="E54" s="108"/>
      <c r="F54" s="108"/>
      <c r="G54" s="108"/>
      <c r="H54" s="108"/>
      <c r="I54" s="108"/>
      <c r="J54" s="108"/>
    </row>
    <row r="55" spans="1:10" x14ac:dyDescent="0.25">
      <c r="A55" s="30" t="s">
        <v>46</v>
      </c>
      <c r="B55" s="108" t="s">
        <v>233</v>
      </c>
      <c r="C55" s="108"/>
      <c r="D55" s="108"/>
      <c r="E55" s="108"/>
      <c r="F55" s="108"/>
      <c r="G55" s="98"/>
      <c r="H55" s="98"/>
      <c r="I55" s="98"/>
      <c r="J55" s="98"/>
    </row>
    <row r="56" spans="1:10" x14ac:dyDescent="0.25">
      <c r="A56" s="30" t="s">
        <v>46</v>
      </c>
      <c r="B56" s="108" t="s">
        <v>234</v>
      </c>
      <c r="C56" s="108"/>
      <c r="D56" s="108"/>
      <c r="E56" s="108"/>
      <c r="F56" s="108"/>
      <c r="G56" s="98"/>
      <c r="H56" s="98"/>
      <c r="I56" s="98"/>
      <c r="J56" s="98"/>
    </row>
    <row r="57" spans="1:10" ht="18" customHeight="1" x14ac:dyDescent="0.25">
      <c r="A57" s="30" t="s">
        <v>46</v>
      </c>
      <c r="B57" s="108" t="s">
        <v>235</v>
      </c>
      <c r="C57" s="108"/>
      <c r="D57" s="108"/>
      <c r="E57" s="108"/>
      <c r="F57" s="108"/>
      <c r="G57" s="108"/>
      <c r="H57" s="108"/>
      <c r="I57" s="108"/>
      <c r="J57" s="108"/>
    </row>
    <row r="58" spans="1:10" x14ac:dyDescent="0.25">
      <c r="A58" s="30" t="s">
        <v>236</v>
      </c>
      <c r="B58" s="27" t="s">
        <v>237</v>
      </c>
    </row>
    <row r="59" spans="1:10" x14ac:dyDescent="0.25">
      <c r="A59" s="30" t="s">
        <v>46</v>
      </c>
      <c r="B59" s="108" t="s">
        <v>238</v>
      </c>
      <c r="C59" s="108"/>
      <c r="D59" s="108"/>
      <c r="E59" s="108"/>
      <c r="F59" s="108"/>
    </row>
    <row r="60" spans="1:10" x14ac:dyDescent="0.25">
      <c r="A60" s="30" t="s">
        <v>46</v>
      </c>
      <c r="B60" s="108" t="s">
        <v>239</v>
      </c>
      <c r="C60" s="108"/>
      <c r="D60" s="108"/>
      <c r="E60" s="108"/>
      <c r="F60" s="108"/>
      <c r="G60" s="108"/>
      <c r="H60" s="108"/>
      <c r="I60" s="108"/>
      <c r="J60" s="108"/>
    </row>
    <row r="61" spans="1:10" x14ac:dyDescent="0.25">
      <c r="A61" s="30" t="s">
        <v>240</v>
      </c>
      <c r="B61" s="98" t="s">
        <v>38</v>
      </c>
      <c r="C61" s="98"/>
      <c r="D61" s="98"/>
      <c r="E61" s="98"/>
      <c r="F61" s="98"/>
      <c r="G61" s="98"/>
      <c r="H61" s="98"/>
      <c r="I61" s="98"/>
      <c r="J61" s="98"/>
    </row>
    <row r="62" spans="1:10" x14ac:dyDescent="0.25">
      <c r="A62" s="30" t="s">
        <v>46</v>
      </c>
      <c r="B62" s="108" t="s">
        <v>241</v>
      </c>
      <c r="C62" s="108"/>
      <c r="D62" s="108"/>
      <c r="E62" s="108"/>
      <c r="F62" s="108"/>
      <c r="G62" s="108"/>
      <c r="H62" s="108"/>
      <c r="I62" s="98"/>
      <c r="J62" s="98"/>
    </row>
    <row r="63" spans="1:10" x14ac:dyDescent="0.25">
      <c r="A63" s="30" t="s">
        <v>242</v>
      </c>
      <c r="B63" s="27" t="s">
        <v>243</v>
      </c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30" t="s">
        <v>46</v>
      </c>
      <c r="B64" s="108" t="s">
        <v>244</v>
      </c>
      <c r="C64" s="108"/>
      <c r="D64" s="108"/>
      <c r="E64" s="108"/>
      <c r="F64" s="108"/>
      <c r="G64" s="108"/>
      <c r="H64" s="108"/>
      <c r="I64" s="108"/>
      <c r="J64" s="98"/>
    </row>
    <row r="65" spans="1:10" x14ac:dyDescent="0.25">
      <c r="A65" s="30" t="s">
        <v>46</v>
      </c>
      <c r="B65" s="108" t="s">
        <v>245</v>
      </c>
      <c r="C65" s="108"/>
      <c r="D65" s="108"/>
      <c r="E65" s="108"/>
      <c r="F65" s="108"/>
      <c r="G65" s="108"/>
      <c r="H65" s="108"/>
      <c r="I65" s="108"/>
      <c r="J65" s="98"/>
    </row>
    <row r="66" spans="1:10" x14ac:dyDescent="0.25">
      <c r="A66" s="30" t="s">
        <v>246</v>
      </c>
      <c r="B66" s="108" t="s">
        <v>247</v>
      </c>
      <c r="C66" s="108"/>
      <c r="D66" s="108"/>
      <c r="E66" s="108"/>
      <c r="F66" s="108"/>
      <c r="G66" s="108"/>
      <c r="H66" s="108"/>
      <c r="I66" s="108"/>
      <c r="J66" s="108"/>
    </row>
    <row r="67" spans="1:10" ht="18" customHeight="1" x14ac:dyDescent="0.25">
      <c r="A67" s="99" t="s">
        <v>46</v>
      </c>
      <c r="B67" s="108" t="s">
        <v>248</v>
      </c>
      <c r="C67" s="108"/>
      <c r="D67" s="108"/>
      <c r="E67" s="108"/>
      <c r="F67" s="108"/>
      <c r="G67" s="108"/>
      <c r="H67" s="108"/>
      <c r="I67" s="108"/>
      <c r="J67" s="108"/>
    </row>
    <row r="68" spans="1:10" x14ac:dyDescent="0.25">
      <c r="A68" s="30" t="s">
        <v>249</v>
      </c>
      <c r="B68" s="108" t="s">
        <v>250</v>
      </c>
      <c r="C68" s="108"/>
      <c r="D68" s="108"/>
      <c r="E68" s="108"/>
      <c r="F68" s="108"/>
      <c r="G68" s="108"/>
      <c r="H68" s="108"/>
      <c r="I68" s="108"/>
      <c r="J68" s="108"/>
    </row>
    <row r="69" spans="1:10" x14ac:dyDescent="0.25">
      <c r="A69" s="30" t="s">
        <v>251</v>
      </c>
      <c r="B69" s="108" t="s">
        <v>252</v>
      </c>
      <c r="C69" s="108"/>
      <c r="D69" s="108"/>
      <c r="E69" s="108"/>
      <c r="F69" s="108"/>
      <c r="G69" s="108"/>
      <c r="H69" s="108"/>
      <c r="I69" s="108"/>
      <c r="J69" s="108"/>
    </row>
  </sheetData>
  <mergeCells count="40">
    <mergeCell ref="B66:J66"/>
    <mergeCell ref="B67:J67"/>
    <mergeCell ref="B68:J68"/>
    <mergeCell ref="B69:J69"/>
    <mergeCell ref="B57:J57"/>
    <mergeCell ref="B59:F59"/>
    <mergeCell ref="B60:J60"/>
    <mergeCell ref="B62:H62"/>
    <mergeCell ref="B64:I64"/>
    <mergeCell ref="B65:I65"/>
    <mergeCell ref="B56:F56"/>
    <mergeCell ref="B45:C45"/>
    <mergeCell ref="B46:C46"/>
    <mergeCell ref="B47:C47"/>
    <mergeCell ref="B49:C49"/>
    <mergeCell ref="B50:I50"/>
    <mergeCell ref="B51:F51"/>
    <mergeCell ref="B52:F52"/>
    <mergeCell ref="B53:H53"/>
    <mergeCell ref="B54:J54"/>
    <mergeCell ref="B55:F55"/>
    <mergeCell ref="B48:F48"/>
    <mergeCell ref="B44:C44"/>
    <mergeCell ref="B33:F33"/>
    <mergeCell ref="B34:F34"/>
    <mergeCell ref="B35:J35"/>
    <mergeCell ref="B36:C36"/>
    <mergeCell ref="B37:C37"/>
    <mergeCell ref="B38:C38"/>
    <mergeCell ref="B39:C39"/>
    <mergeCell ref="B40:C40"/>
    <mergeCell ref="B41:G41"/>
    <mergeCell ref="B42:C42"/>
    <mergeCell ref="B43:C43"/>
    <mergeCell ref="B32:F32"/>
    <mergeCell ref="B26:J26"/>
    <mergeCell ref="B28:J28"/>
    <mergeCell ref="B29:F29"/>
    <mergeCell ref="B30:F30"/>
    <mergeCell ref="B31:F3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N46"/>
  <sheetViews>
    <sheetView tabSelected="1" zoomScaleNormal="100" workbookViewId="0">
      <selection sqref="A1:I3"/>
    </sheetView>
  </sheetViews>
  <sheetFormatPr defaultRowHeight="15" x14ac:dyDescent="0.25"/>
  <cols>
    <col min="1" max="1" width="7.7109375" style="64" customWidth="1"/>
    <col min="2" max="2" width="13.140625" style="64" customWidth="1"/>
    <col min="3" max="3" width="11.7109375" style="63" customWidth="1"/>
    <col min="4" max="4" width="9.140625" style="64"/>
    <col min="5" max="5" width="13.85546875" style="64" customWidth="1"/>
    <col min="6" max="6" width="12" style="63" customWidth="1"/>
    <col min="7" max="7" width="10.7109375" style="63" customWidth="1"/>
    <col min="8" max="11" width="9.140625" style="63"/>
    <col min="12" max="12" width="6.42578125" style="63" customWidth="1"/>
    <col min="13" max="16384" width="9.140625" style="64"/>
  </cols>
  <sheetData>
    <row r="1" spans="1:12" ht="15" customHeight="1" x14ac:dyDescent="0.25">
      <c r="A1" s="155" t="s">
        <v>81</v>
      </c>
      <c r="B1" s="155"/>
      <c r="C1" s="155"/>
      <c r="D1" s="155"/>
      <c r="E1" s="155"/>
      <c r="F1" s="155"/>
      <c r="G1" s="155"/>
      <c r="H1" s="155"/>
      <c r="I1" s="155"/>
    </row>
    <row r="2" spans="1:12" x14ac:dyDescent="0.25">
      <c r="A2" s="155"/>
      <c r="B2" s="155"/>
      <c r="C2" s="155"/>
      <c r="D2" s="155"/>
      <c r="E2" s="155"/>
      <c r="F2" s="155"/>
      <c r="G2" s="155"/>
      <c r="H2" s="155"/>
      <c r="I2" s="155"/>
    </row>
    <row r="3" spans="1:12" x14ac:dyDescent="0.25">
      <c r="A3" s="155"/>
      <c r="B3" s="155"/>
      <c r="C3" s="155"/>
      <c r="D3" s="155"/>
      <c r="E3" s="155"/>
      <c r="F3" s="155"/>
      <c r="G3" s="155"/>
      <c r="H3" s="155"/>
      <c r="I3" s="155"/>
    </row>
    <row r="4" spans="1:12" x14ac:dyDescent="0.25">
      <c r="A4" s="174"/>
      <c r="B4" s="174"/>
      <c r="C4" s="10" t="s">
        <v>109</v>
      </c>
      <c r="D4" s="11">
        <v>24004</v>
      </c>
      <c r="E4" s="10" t="s">
        <v>110</v>
      </c>
      <c r="F4" s="11">
        <f>24004+6359+6387+6497</f>
        <v>43247</v>
      </c>
      <c r="G4" s="11"/>
      <c r="J4" s="174"/>
      <c r="K4" s="174"/>
      <c r="L4" s="174"/>
    </row>
    <row r="5" spans="1:12" ht="15" customHeight="1" x14ac:dyDescent="0.25">
      <c r="A5" s="156" t="s">
        <v>40</v>
      </c>
      <c r="B5" s="157" t="s">
        <v>39</v>
      </c>
      <c r="C5" s="158"/>
      <c r="D5" s="158"/>
      <c r="E5" s="159"/>
      <c r="F5" s="156" t="s">
        <v>42</v>
      </c>
      <c r="G5" s="156" t="s">
        <v>83</v>
      </c>
      <c r="H5" s="156" t="s">
        <v>48</v>
      </c>
      <c r="I5" s="156"/>
      <c r="J5" s="178" t="s">
        <v>90</v>
      </c>
      <c r="K5" s="178"/>
      <c r="L5" s="178"/>
    </row>
    <row r="6" spans="1:12" ht="45" customHeight="1" x14ac:dyDescent="0.25">
      <c r="A6" s="156"/>
      <c r="B6" s="160"/>
      <c r="C6" s="161"/>
      <c r="D6" s="161"/>
      <c r="E6" s="162"/>
      <c r="F6" s="156"/>
      <c r="G6" s="156"/>
      <c r="H6" s="156"/>
      <c r="I6" s="156"/>
      <c r="J6" s="178"/>
      <c r="K6" s="178"/>
      <c r="L6" s="178"/>
    </row>
    <row r="7" spans="1:12" ht="33.75" customHeight="1" x14ac:dyDescent="0.25">
      <c r="A7" s="5">
        <v>1</v>
      </c>
      <c r="B7" s="179" t="s">
        <v>106</v>
      </c>
      <c r="C7" s="180"/>
      <c r="D7" s="180"/>
      <c r="E7" s="181"/>
      <c r="F7" s="6">
        <f>F8+F14</f>
        <v>254991.22161845525</v>
      </c>
      <c r="G7" s="7">
        <f>G8+G14</f>
        <v>8.1760696993923538</v>
      </c>
      <c r="H7" s="182">
        <f>H8+H14</f>
        <v>3059894.6594214626</v>
      </c>
      <c r="I7" s="183"/>
      <c r="J7" s="143">
        <f>G7*1.1</f>
        <v>8.9936766693315899</v>
      </c>
      <c r="K7" s="144"/>
      <c r="L7" s="145"/>
    </row>
    <row r="8" spans="1:12" ht="15" customHeight="1" x14ac:dyDescent="0.25">
      <c r="A8" s="169" t="s">
        <v>41</v>
      </c>
      <c r="B8" s="163" t="s">
        <v>105</v>
      </c>
      <c r="C8" s="164"/>
      <c r="D8" s="164"/>
      <c r="E8" s="165"/>
      <c r="F8" s="171">
        <f>F10+F11+F13</f>
        <v>63614.054951788567</v>
      </c>
      <c r="G8" s="173">
        <f t="shared" ref="G8" si="0">SUM(G10:G13)</f>
        <v>1.6850464890056851</v>
      </c>
      <c r="H8" s="171">
        <f>+H10+H11+H13</f>
        <v>763368.6594214628</v>
      </c>
      <c r="I8" s="172"/>
      <c r="J8" s="146"/>
      <c r="K8" s="147"/>
      <c r="L8" s="148"/>
    </row>
    <row r="9" spans="1:12" ht="14.25" customHeight="1" x14ac:dyDescent="0.25">
      <c r="A9" s="170"/>
      <c r="B9" s="166"/>
      <c r="C9" s="167"/>
      <c r="D9" s="167"/>
      <c r="E9" s="168"/>
      <c r="F9" s="172"/>
      <c r="G9" s="173"/>
      <c r="H9" s="172"/>
      <c r="I9" s="172"/>
      <c r="J9" s="149"/>
      <c r="K9" s="150"/>
      <c r="L9" s="151"/>
    </row>
    <row r="10" spans="1:12" ht="29.25" customHeight="1" x14ac:dyDescent="0.25">
      <c r="A10" s="12" t="s">
        <v>93</v>
      </c>
      <c r="B10" s="111" t="s">
        <v>108</v>
      </c>
      <c r="C10" s="112"/>
      <c r="D10" s="112"/>
      <c r="E10" s="113"/>
      <c r="F10" s="25">
        <v>51306</v>
      </c>
      <c r="G10" s="52">
        <f>F10/F4</f>
        <v>1.1863481860013412</v>
      </c>
      <c r="H10" s="110">
        <f>F10*12</f>
        <v>615672</v>
      </c>
      <c r="I10" s="110"/>
      <c r="J10" s="149"/>
      <c r="K10" s="150"/>
      <c r="L10" s="151"/>
    </row>
    <row r="11" spans="1:12" ht="15" customHeight="1" x14ac:dyDescent="0.25">
      <c r="A11" s="184" t="s">
        <v>94</v>
      </c>
      <c r="B11" s="111" t="s">
        <v>44</v>
      </c>
      <c r="C11" s="112"/>
      <c r="D11" s="112"/>
      <c r="E11" s="113"/>
      <c r="F11" s="25">
        <f>F12</f>
        <v>758.05495178856347</v>
      </c>
      <c r="G11" s="52">
        <f>F11/F4</f>
        <v>1.7528497971849227E-2</v>
      </c>
      <c r="H11" s="133">
        <f>H12</f>
        <v>9096.6594214627621</v>
      </c>
      <c r="I11" s="134"/>
      <c r="J11" s="149"/>
      <c r="K11" s="150"/>
      <c r="L11" s="151"/>
    </row>
    <row r="12" spans="1:12" ht="15.75" x14ac:dyDescent="0.25">
      <c r="A12" s="185"/>
      <c r="B12" s="111" t="s">
        <v>45</v>
      </c>
      <c r="C12" s="112"/>
      <c r="D12" s="112"/>
      <c r="E12" s="113"/>
      <c r="F12" s="36">
        <f>H12/12</f>
        <v>758.05495178856347</v>
      </c>
      <c r="G12" s="14" t="s">
        <v>46</v>
      </c>
      <c r="H12" s="186">
        <f>Благоустройство!I4</f>
        <v>9096.6594214627621</v>
      </c>
      <c r="I12" s="187"/>
      <c r="J12" s="149"/>
      <c r="K12" s="150"/>
      <c r="L12" s="151"/>
    </row>
    <row r="13" spans="1:12" ht="15" customHeight="1" x14ac:dyDescent="0.25">
      <c r="A13" s="12" t="s">
        <v>95</v>
      </c>
      <c r="B13" s="111" t="s">
        <v>47</v>
      </c>
      <c r="C13" s="112"/>
      <c r="D13" s="112"/>
      <c r="E13" s="113"/>
      <c r="F13" s="25">
        <f>H13/12</f>
        <v>11550</v>
      </c>
      <c r="G13" s="52">
        <f>F13/D4</f>
        <v>0.48116980503249457</v>
      </c>
      <c r="H13" s="133">
        <f>'Уборка снега'!K9</f>
        <v>138600</v>
      </c>
      <c r="I13" s="134"/>
      <c r="J13" s="149"/>
      <c r="K13" s="150"/>
      <c r="L13" s="151"/>
    </row>
    <row r="14" spans="1:12" ht="18.75" customHeight="1" x14ac:dyDescent="0.25">
      <c r="A14" s="15" t="s">
        <v>43</v>
      </c>
      <c r="B14" s="175" t="s">
        <v>158</v>
      </c>
      <c r="C14" s="176"/>
      <c r="D14" s="176"/>
      <c r="E14" s="177"/>
      <c r="F14" s="16">
        <f>SUM(F15:F24)</f>
        <v>191377.16666666669</v>
      </c>
      <c r="G14" s="17">
        <f>SUM(G15:G24)</f>
        <v>6.4910232103866692</v>
      </c>
      <c r="H14" s="188">
        <f>SUM(H15:I24)</f>
        <v>2296526</v>
      </c>
      <c r="I14" s="189"/>
      <c r="J14" s="149"/>
      <c r="K14" s="150"/>
      <c r="L14" s="151"/>
    </row>
    <row r="15" spans="1:12" x14ac:dyDescent="0.25">
      <c r="A15" s="12" t="s">
        <v>96</v>
      </c>
      <c r="B15" s="111" t="s">
        <v>51</v>
      </c>
      <c r="C15" s="112"/>
      <c r="D15" s="112"/>
      <c r="E15" s="113"/>
      <c r="F15" s="25">
        <v>78933</v>
      </c>
      <c r="G15" s="21">
        <f>F15/F4</f>
        <v>1.8251670636113488</v>
      </c>
      <c r="H15" s="110">
        <f>F15*12</f>
        <v>947196</v>
      </c>
      <c r="I15" s="110"/>
      <c r="J15" s="149"/>
      <c r="K15" s="150"/>
      <c r="L15" s="151"/>
    </row>
    <row r="16" spans="1:12" x14ac:dyDescent="0.25">
      <c r="A16" s="12" t="s">
        <v>97</v>
      </c>
      <c r="B16" s="111" t="s">
        <v>54</v>
      </c>
      <c r="C16" s="112"/>
      <c r="D16" s="112"/>
      <c r="E16" s="113"/>
      <c r="F16" s="25">
        <f>H16/12</f>
        <v>2537.5</v>
      </c>
      <c r="G16" s="21">
        <f>F16/D4</f>
        <v>0.10571154807532078</v>
      </c>
      <c r="H16" s="110">
        <f>Электроснабжение!D13</f>
        <v>30450</v>
      </c>
      <c r="I16" s="110"/>
      <c r="J16" s="149"/>
      <c r="K16" s="150"/>
      <c r="L16" s="151"/>
    </row>
    <row r="17" spans="1:12" x14ac:dyDescent="0.25">
      <c r="A17" s="12" t="s">
        <v>98</v>
      </c>
      <c r="B17" s="111" t="s">
        <v>53</v>
      </c>
      <c r="C17" s="112"/>
      <c r="D17" s="112"/>
      <c r="E17" s="113"/>
      <c r="F17" s="25">
        <f>H17/12</f>
        <v>7372.916666666667</v>
      </c>
      <c r="G17" s="21">
        <f>F17/D4</f>
        <v>0.30715366883297229</v>
      </c>
      <c r="H17" s="110">
        <f>Теплоснабжение!D9</f>
        <v>88475</v>
      </c>
      <c r="I17" s="110"/>
      <c r="J17" s="149"/>
      <c r="K17" s="150"/>
      <c r="L17" s="151"/>
    </row>
    <row r="18" spans="1:12" x14ac:dyDescent="0.25">
      <c r="A18" s="12" t="s">
        <v>99</v>
      </c>
      <c r="B18" s="111" t="s">
        <v>55</v>
      </c>
      <c r="C18" s="112"/>
      <c r="D18" s="112"/>
      <c r="E18" s="113"/>
      <c r="F18" s="25">
        <f>H18/12</f>
        <v>1895.4166666666667</v>
      </c>
      <c r="G18" s="21">
        <f>F18/D4</f>
        <v>7.8962534022107428E-2</v>
      </c>
      <c r="H18" s="110">
        <f>'Водоснабжение и канал.'!D10</f>
        <v>22745</v>
      </c>
      <c r="I18" s="110"/>
      <c r="J18" s="149"/>
      <c r="K18" s="150"/>
      <c r="L18" s="151"/>
    </row>
    <row r="19" spans="1:12" x14ac:dyDescent="0.25">
      <c r="A19" s="12" t="s">
        <v>100</v>
      </c>
      <c r="B19" s="111" t="s">
        <v>84</v>
      </c>
      <c r="C19" s="112"/>
      <c r="D19" s="112"/>
      <c r="E19" s="113"/>
      <c r="F19" s="25">
        <v>15000</v>
      </c>
      <c r="G19" s="21">
        <f>F19/D4</f>
        <v>0.6248958506915514</v>
      </c>
      <c r="H19" s="133">
        <f>F19*12</f>
        <v>180000</v>
      </c>
      <c r="I19" s="134"/>
      <c r="J19" s="149"/>
      <c r="K19" s="150"/>
      <c r="L19" s="151"/>
    </row>
    <row r="20" spans="1:12" x14ac:dyDescent="0.25">
      <c r="A20" s="12" t="s">
        <v>101</v>
      </c>
      <c r="B20" s="111" t="s">
        <v>59</v>
      </c>
      <c r="C20" s="112"/>
      <c r="D20" s="112"/>
      <c r="E20" s="113"/>
      <c r="F20" s="25">
        <f>H20/12</f>
        <v>2083.3333333333335</v>
      </c>
      <c r="G20" s="21">
        <f>F20/D4</f>
        <v>8.6791090373826596E-2</v>
      </c>
      <c r="H20" s="110">
        <v>25000</v>
      </c>
      <c r="I20" s="110"/>
      <c r="J20" s="149"/>
      <c r="K20" s="150"/>
      <c r="L20" s="151"/>
    </row>
    <row r="21" spans="1:12" ht="15" customHeight="1" x14ac:dyDescent="0.25">
      <c r="A21" s="12" t="s">
        <v>102</v>
      </c>
      <c r="B21" s="111" t="s">
        <v>92</v>
      </c>
      <c r="C21" s="112"/>
      <c r="D21" s="112"/>
      <c r="E21" s="113"/>
      <c r="F21" s="25">
        <f>G21*D4</f>
        <v>24004</v>
      </c>
      <c r="G21" s="21">
        <v>1</v>
      </c>
      <c r="H21" s="110">
        <f t="shared" ref="H21" si="1">F21*12</f>
        <v>288048</v>
      </c>
      <c r="I21" s="110"/>
      <c r="J21" s="149"/>
      <c r="K21" s="150"/>
      <c r="L21" s="151"/>
    </row>
    <row r="22" spans="1:12" x14ac:dyDescent="0.25">
      <c r="A22" s="12" t="s">
        <v>103</v>
      </c>
      <c r="B22" s="111" t="s">
        <v>88</v>
      </c>
      <c r="C22" s="112"/>
      <c r="D22" s="112"/>
      <c r="E22" s="113"/>
      <c r="F22" s="25">
        <f>H22/12</f>
        <v>47806</v>
      </c>
      <c r="G22" s="21">
        <f>F22/D4</f>
        <v>1.9915847358773537</v>
      </c>
      <c r="H22" s="133">
        <f>45556*12+27000</f>
        <v>573672</v>
      </c>
      <c r="I22" s="134"/>
      <c r="J22" s="149"/>
      <c r="K22" s="150"/>
      <c r="L22" s="151"/>
    </row>
    <row r="23" spans="1:12" x14ac:dyDescent="0.25">
      <c r="A23" s="12" t="s">
        <v>104</v>
      </c>
      <c r="B23" s="111" t="s">
        <v>157</v>
      </c>
      <c r="C23" s="112"/>
      <c r="D23" s="112"/>
      <c r="E23" s="113"/>
      <c r="F23" s="25">
        <f>H23/12</f>
        <v>1000</v>
      </c>
      <c r="G23" s="21">
        <f>F23/F4</f>
        <v>2.3122991190140357E-2</v>
      </c>
      <c r="H23" s="133">
        <v>12000</v>
      </c>
      <c r="I23" s="134"/>
      <c r="J23" s="149"/>
      <c r="K23" s="150"/>
      <c r="L23" s="151"/>
    </row>
    <row r="24" spans="1:12" ht="15" customHeight="1" x14ac:dyDescent="0.25">
      <c r="A24" s="12" t="s">
        <v>159</v>
      </c>
      <c r="B24" s="111" t="s">
        <v>89</v>
      </c>
      <c r="C24" s="112"/>
      <c r="D24" s="112"/>
      <c r="E24" s="113"/>
      <c r="F24" s="25">
        <f>35*307</f>
        <v>10745</v>
      </c>
      <c r="G24" s="21">
        <f>F24/D4</f>
        <v>0.44763372771204801</v>
      </c>
      <c r="H24" s="133">
        <f>F24*12</f>
        <v>128940</v>
      </c>
      <c r="I24" s="134"/>
      <c r="J24" s="152"/>
      <c r="K24" s="153"/>
      <c r="L24" s="154"/>
    </row>
    <row r="25" spans="1:12" ht="30.75" customHeight="1" x14ac:dyDescent="0.25">
      <c r="A25" s="18" t="s">
        <v>49</v>
      </c>
      <c r="B25" s="114" t="s">
        <v>63</v>
      </c>
      <c r="C25" s="115"/>
      <c r="D25" s="115"/>
      <c r="E25" s="116"/>
      <c r="F25" s="19">
        <f>SUM(F26:F32)</f>
        <v>421007.68333333335</v>
      </c>
      <c r="G25" s="20">
        <f>SUM(G26:G33)</f>
        <v>9.9372831256117973</v>
      </c>
      <c r="H25" s="117">
        <f>SUM(H26:I32)</f>
        <v>5052092.2</v>
      </c>
      <c r="I25" s="118"/>
      <c r="J25" s="109">
        <f>G25</f>
        <v>9.9372831256117973</v>
      </c>
      <c r="K25" s="109"/>
      <c r="L25" s="109"/>
    </row>
    <row r="26" spans="1:12" ht="13.5" customHeight="1" x14ac:dyDescent="0.25">
      <c r="A26" s="12" t="s">
        <v>50</v>
      </c>
      <c r="B26" s="111" t="s">
        <v>82</v>
      </c>
      <c r="C26" s="112"/>
      <c r="D26" s="112"/>
      <c r="E26" s="113"/>
      <c r="F26" s="25">
        <f>H26/12</f>
        <v>3333.3333333333335</v>
      </c>
      <c r="G26" s="21">
        <f>F26/F4</f>
        <v>7.7076637300467862E-2</v>
      </c>
      <c r="H26" s="110">
        <f>Банк!J4</f>
        <v>40000</v>
      </c>
      <c r="I26" s="110"/>
      <c r="J26" s="123"/>
      <c r="K26" s="123"/>
      <c r="L26" s="124"/>
    </row>
    <row r="27" spans="1:12" ht="13.5" customHeight="1" x14ac:dyDescent="0.25">
      <c r="A27" s="12" t="s">
        <v>52</v>
      </c>
      <c r="B27" s="111" t="s">
        <v>87</v>
      </c>
      <c r="C27" s="112"/>
      <c r="D27" s="112"/>
      <c r="E27" s="113"/>
      <c r="F27" s="25">
        <v>12600</v>
      </c>
      <c r="G27" s="21">
        <f>F27/F4</f>
        <v>0.29134968899576852</v>
      </c>
      <c r="H27" s="110">
        <f>F27*12</f>
        <v>151200</v>
      </c>
      <c r="I27" s="110"/>
      <c r="J27" s="125"/>
      <c r="K27" s="125"/>
      <c r="L27" s="126"/>
    </row>
    <row r="28" spans="1:12" ht="13.5" customHeight="1" x14ac:dyDescent="0.25">
      <c r="A28" s="12" t="s">
        <v>56</v>
      </c>
      <c r="B28" s="111" t="s">
        <v>91</v>
      </c>
      <c r="C28" s="112"/>
      <c r="D28" s="112"/>
      <c r="E28" s="113"/>
      <c r="F28" s="25">
        <v>1500</v>
      </c>
      <c r="G28" s="21">
        <f>F28/F4</f>
        <v>3.4684486785210536E-2</v>
      </c>
      <c r="H28" s="110">
        <f>F28*12</f>
        <v>18000</v>
      </c>
      <c r="I28" s="110"/>
      <c r="J28" s="125"/>
      <c r="K28" s="125"/>
      <c r="L28" s="126"/>
    </row>
    <row r="29" spans="1:12" ht="15" customHeight="1" x14ac:dyDescent="0.25">
      <c r="A29" s="12" t="s">
        <v>57</v>
      </c>
      <c r="B29" s="111" t="s">
        <v>259</v>
      </c>
      <c r="C29" s="112"/>
      <c r="D29" s="112"/>
      <c r="E29" s="113"/>
      <c r="F29" s="100">
        <f>90.3*300+3910</f>
        <v>31000</v>
      </c>
      <c r="G29" s="21">
        <f>F29/F4</f>
        <v>0.71681272689435105</v>
      </c>
      <c r="H29" s="110">
        <f t="shared" ref="H29:H32" si="2">F29*12</f>
        <v>372000</v>
      </c>
      <c r="I29" s="110"/>
      <c r="J29" s="125"/>
      <c r="K29" s="125"/>
      <c r="L29" s="126"/>
    </row>
    <row r="30" spans="1:12" x14ac:dyDescent="0.25">
      <c r="A30" s="12" t="s">
        <v>58</v>
      </c>
      <c r="B30" s="111" t="s">
        <v>160</v>
      </c>
      <c r="C30" s="112"/>
      <c r="D30" s="112"/>
      <c r="E30" s="113"/>
      <c r="F30" s="25">
        <v>2000</v>
      </c>
      <c r="G30" s="21">
        <f>F30/F4</f>
        <v>4.6245982380280715E-2</v>
      </c>
      <c r="H30" s="110">
        <f t="shared" si="2"/>
        <v>24000</v>
      </c>
      <c r="I30" s="110"/>
      <c r="J30" s="125"/>
      <c r="K30" s="125"/>
      <c r="L30" s="126"/>
    </row>
    <row r="31" spans="1:12" x14ac:dyDescent="0.25">
      <c r="A31" s="12" t="s">
        <v>85</v>
      </c>
      <c r="B31" s="111" t="s">
        <v>257</v>
      </c>
      <c r="C31" s="112"/>
      <c r="D31" s="112"/>
      <c r="E31" s="113"/>
      <c r="F31" s="25">
        <v>6000</v>
      </c>
      <c r="G31" s="21">
        <f>F31/F4</f>
        <v>0.13873794714084214</v>
      </c>
      <c r="H31" s="110">
        <f>F31*12</f>
        <v>72000</v>
      </c>
      <c r="I31" s="110"/>
      <c r="J31" s="125"/>
      <c r="K31" s="125"/>
      <c r="L31" s="126"/>
    </row>
    <row r="32" spans="1:12" x14ac:dyDescent="0.25">
      <c r="A32" s="12" t="s">
        <v>86</v>
      </c>
      <c r="B32" s="111" t="s">
        <v>62</v>
      </c>
      <c r="C32" s="112"/>
      <c r="D32" s="112"/>
      <c r="E32" s="113"/>
      <c r="F32" s="25">
        <f>ФОТ!J22+ФОТ!E31</f>
        <v>364574.35000000003</v>
      </c>
      <c r="G32" s="21">
        <f>F32/F4</f>
        <v>8.430049483201147</v>
      </c>
      <c r="H32" s="110">
        <f t="shared" si="2"/>
        <v>4374892.2</v>
      </c>
      <c r="I32" s="110"/>
      <c r="J32" s="125"/>
      <c r="K32" s="125"/>
      <c r="L32" s="126"/>
    </row>
    <row r="33" spans="1:40" x14ac:dyDescent="0.25">
      <c r="A33" s="12" t="s">
        <v>262</v>
      </c>
      <c r="B33" s="111" t="s">
        <v>263</v>
      </c>
      <c r="C33" s="112"/>
      <c r="D33" s="112"/>
      <c r="E33" s="113"/>
      <c r="F33" s="102">
        <f>H33/12</f>
        <v>8750</v>
      </c>
      <c r="G33" s="21">
        <f>F33/F4</f>
        <v>0.20232617291372812</v>
      </c>
      <c r="H33" s="110">
        <v>105000</v>
      </c>
      <c r="I33" s="110"/>
      <c r="J33" s="127"/>
      <c r="K33" s="127"/>
      <c r="L33" s="128"/>
    </row>
    <row r="34" spans="1:40" ht="24.75" customHeight="1" x14ac:dyDescent="0.25">
      <c r="A34" s="130" t="s">
        <v>107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2"/>
    </row>
    <row r="35" spans="1:40" s="66" customFormat="1" ht="30.75" customHeight="1" x14ac:dyDescent="0.25">
      <c r="A35" s="22" t="s">
        <v>60</v>
      </c>
      <c r="B35" s="137" t="s">
        <v>64</v>
      </c>
      <c r="C35" s="138"/>
      <c r="D35" s="138"/>
      <c r="E35" s="139"/>
      <c r="F35" s="23">
        <f>F36+F37</f>
        <v>67366.361999999994</v>
      </c>
      <c r="G35" s="24">
        <f>G36+G37</f>
        <v>2.806464005999</v>
      </c>
      <c r="H35" s="135"/>
      <c r="I35" s="136"/>
      <c r="J35" s="140">
        <f>G35</f>
        <v>2.806464005999</v>
      </c>
      <c r="K35" s="141"/>
      <c r="L35" s="142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</row>
    <row r="36" spans="1:40" ht="15" customHeight="1" x14ac:dyDescent="0.25">
      <c r="A36" s="12" t="s">
        <v>61</v>
      </c>
      <c r="B36" s="111" t="s">
        <v>162</v>
      </c>
      <c r="C36" s="112"/>
      <c r="D36" s="112"/>
      <c r="E36" s="113"/>
      <c r="F36" s="25">
        <f>196.22*1.1*2*30.5+4200</f>
        <v>17366.362000000001</v>
      </c>
      <c r="G36" s="21">
        <f>F36/D4</f>
        <v>0.72347783702716217</v>
      </c>
      <c r="H36" s="110">
        <f>F36*12</f>
        <v>208396.34400000001</v>
      </c>
      <c r="I36" s="110"/>
      <c r="J36" s="67"/>
      <c r="K36" s="67"/>
      <c r="L36" s="67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</row>
    <row r="37" spans="1:40" x14ac:dyDescent="0.25">
      <c r="A37" s="12" t="s">
        <v>161</v>
      </c>
      <c r="B37" s="111" t="s">
        <v>163</v>
      </c>
      <c r="C37" s="112"/>
      <c r="D37" s="112"/>
      <c r="E37" s="113"/>
      <c r="F37" s="25">
        <v>50000</v>
      </c>
      <c r="G37" s="21">
        <f>F37/D4</f>
        <v>2.0829861689718379</v>
      </c>
      <c r="H37" s="110">
        <f>F37*12</f>
        <v>600000</v>
      </c>
      <c r="I37" s="110"/>
      <c r="J37" s="67"/>
      <c r="K37" s="67"/>
      <c r="L37" s="67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</row>
    <row r="38" spans="1:40" x14ac:dyDescent="0.25">
      <c r="A38" s="103"/>
      <c r="B38" s="104"/>
      <c r="C38" s="104"/>
      <c r="D38" s="104"/>
      <c r="E38" s="104"/>
      <c r="F38" s="105"/>
      <c r="G38" s="106"/>
      <c r="H38" s="105"/>
      <c r="I38" s="105"/>
      <c r="J38" s="107"/>
      <c r="K38" s="107"/>
      <c r="L38" s="107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</row>
    <row r="39" spans="1:40" ht="15" customHeight="1" x14ac:dyDescent="0.25">
      <c r="A39" s="122" t="s">
        <v>261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</row>
    <row r="40" spans="1:40" x14ac:dyDescent="0.2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</row>
    <row r="41" spans="1:40" ht="16.5" customHeight="1" x14ac:dyDescent="0.2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</row>
    <row r="42" spans="1:40" x14ac:dyDescent="0.25">
      <c r="J42" s="68"/>
      <c r="K42" s="68"/>
      <c r="L42" s="68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</row>
    <row r="43" spans="1:40" s="70" customFormat="1" ht="31.5" customHeight="1" x14ac:dyDescent="0.25">
      <c r="A43" s="60">
        <v>1</v>
      </c>
      <c r="B43" s="119" t="s">
        <v>180</v>
      </c>
      <c r="C43" s="120"/>
      <c r="D43" s="120"/>
      <c r="E43" s="121"/>
      <c r="F43" s="56">
        <f>F7</f>
        <v>254991.22161845525</v>
      </c>
      <c r="G43" s="14">
        <f>G7</f>
        <v>8.1760696993923538</v>
      </c>
      <c r="H43" s="14">
        <f>J7</f>
        <v>8.9936766693315899</v>
      </c>
      <c r="I43" s="69"/>
      <c r="J43" s="69"/>
      <c r="K43" s="69"/>
      <c r="L43" s="69"/>
    </row>
    <row r="44" spans="1:40" s="70" customFormat="1" ht="24.75" customHeight="1" x14ac:dyDescent="0.25">
      <c r="A44" s="61" t="s">
        <v>49</v>
      </c>
      <c r="B44" s="119" t="s">
        <v>181</v>
      </c>
      <c r="C44" s="120"/>
      <c r="D44" s="120"/>
      <c r="E44" s="121"/>
      <c r="F44" s="56">
        <f>F25</f>
        <v>421007.68333333335</v>
      </c>
      <c r="G44" s="14">
        <f>G25</f>
        <v>9.9372831256117973</v>
      </c>
      <c r="H44" s="14">
        <f>J25</f>
        <v>9.9372831256117973</v>
      </c>
      <c r="I44" s="69"/>
      <c r="J44" s="69"/>
      <c r="K44" s="69"/>
      <c r="L44" s="69"/>
    </row>
    <row r="45" spans="1:40" s="70" customFormat="1" ht="23.25" customHeight="1" x14ac:dyDescent="0.25">
      <c r="A45" s="61" t="s">
        <v>60</v>
      </c>
      <c r="B45" s="119" t="s">
        <v>64</v>
      </c>
      <c r="C45" s="120"/>
      <c r="D45" s="120"/>
      <c r="E45" s="121"/>
      <c r="F45" s="56">
        <f>F35</f>
        <v>67366.361999999994</v>
      </c>
      <c r="G45" s="14">
        <f>G35</f>
        <v>2.806464005999</v>
      </c>
      <c r="H45" s="14">
        <f>J35</f>
        <v>2.806464005999</v>
      </c>
      <c r="I45" s="69"/>
      <c r="J45" s="69"/>
      <c r="K45" s="69"/>
      <c r="L45" s="69"/>
    </row>
    <row r="46" spans="1:40" ht="15.75" x14ac:dyDescent="0.25">
      <c r="A46" s="129" t="s">
        <v>182</v>
      </c>
      <c r="B46" s="129"/>
      <c r="C46" s="129"/>
      <c r="D46" s="129"/>
      <c r="E46" s="129"/>
      <c r="F46" s="8">
        <f>SUM(F43:F45)</f>
        <v>743365.26695178857</v>
      </c>
      <c r="G46" s="62">
        <f>SUM(G43:G45)</f>
        <v>20.91981683100315</v>
      </c>
      <c r="H46" s="101">
        <f>SUM(H43:H45)</f>
        <v>21.737423800942388</v>
      </c>
    </row>
  </sheetData>
  <mergeCells count="82">
    <mergeCell ref="J4:L4"/>
    <mergeCell ref="A4:B4"/>
    <mergeCell ref="B15:E15"/>
    <mergeCell ref="B14:E14"/>
    <mergeCell ref="B13:E13"/>
    <mergeCell ref="J5:L6"/>
    <mergeCell ref="B7:E7"/>
    <mergeCell ref="H7:I7"/>
    <mergeCell ref="B10:E10"/>
    <mergeCell ref="H10:I10"/>
    <mergeCell ref="A11:A12"/>
    <mergeCell ref="H12:I12"/>
    <mergeCell ref="H11:I11"/>
    <mergeCell ref="B11:E11"/>
    <mergeCell ref="H14:I14"/>
    <mergeCell ref="H13:I13"/>
    <mergeCell ref="A1:I3"/>
    <mergeCell ref="H5:I6"/>
    <mergeCell ref="A5:A6"/>
    <mergeCell ref="B5:E6"/>
    <mergeCell ref="B8:E9"/>
    <mergeCell ref="A8:A9"/>
    <mergeCell ref="H8:I9"/>
    <mergeCell ref="F5:F6"/>
    <mergeCell ref="F8:F9"/>
    <mergeCell ref="G5:G6"/>
    <mergeCell ref="G8:G9"/>
    <mergeCell ref="B12:E12"/>
    <mergeCell ref="J7:L7"/>
    <mergeCell ref="J8:L24"/>
    <mergeCell ref="B19:E19"/>
    <mergeCell ref="H19:I19"/>
    <mergeCell ref="B23:E23"/>
    <mergeCell ref="H23:I23"/>
    <mergeCell ref="B20:E20"/>
    <mergeCell ref="H20:I20"/>
    <mergeCell ref="B21:E21"/>
    <mergeCell ref="H21:I21"/>
    <mergeCell ref="B22:E22"/>
    <mergeCell ref="H22:I22"/>
    <mergeCell ref="H15:I15"/>
    <mergeCell ref="B17:E17"/>
    <mergeCell ref="B18:E18"/>
    <mergeCell ref="A46:E46"/>
    <mergeCell ref="A34:L34"/>
    <mergeCell ref="B37:E37"/>
    <mergeCell ref="H37:I37"/>
    <mergeCell ref="B24:E24"/>
    <mergeCell ref="H24:I24"/>
    <mergeCell ref="B36:E36"/>
    <mergeCell ref="H35:I35"/>
    <mergeCell ref="H36:I36"/>
    <mergeCell ref="B31:E31"/>
    <mergeCell ref="H31:I31"/>
    <mergeCell ref="B35:E35"/>
    <mergeCell ref="J35:L35"/>
    <mergeCell ref="B44:E44"/>
    <mergeCell ref="B45:E45"/>
    <mergeCell ref="H26:I26"/>
    <mergeCell ref="B43:E43"/>
    <mergeCell ref="B27:E27"/>
    <mergeCell ref="H27:I27"/>
    <mergeCell ref="B29:E29"/>
    <mergeCell ref="H29:I29"/>
    <mergeCell ref="B30:E30"/>
    <mergeCell ref="H30:I30"/>
    <mergeCell ref="B32:E32"/>
    <mergeCell ref="H32:I32"/>
    <mergeCell ref="A39:L41"/>
    <mergeCell ref="B33:E33"/>
    <mergeCell ref="J26:L33"/>
    <mergeCell ref="H33:I33"/>
    <mergeCell ref="B28:E28"/>
    <mergeCell ref="H28:I28"/>
    <mergeCell ref="B26:E26"/>
    <mergeCell ref="J25:L25"/>
    <mergeCell ref="H16:I16"/>
    <mergeCell ref="H17:I17"/>
    <mergeCell ref="H18:I18"/>
    <mergeCell ref="B16:E16"/>
    <mergeCell ref="B25:E25"/>
    <mergeCell ref="H25:I25"/>
  </mergeCells>
  <printOptions horizontalCentered="1"/>
  <pageMargins left="0.31496062992125984" right="0.31496062992125984" top="0.15748031496062992" bottom="0.15748031496062992" header="0" footer="0"/>
  <pageSetup paperSize="9" scale="8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"/>
  <sheetViews>
    <sheetView workbookViewId="0">
      <selection activeCell="A19" sqref="A19"/>
    </sheetView>
  </sheetViews>
  <sheetFormatPr defaultRowHeight="15" x14ac:dyDescent="0.25"/>
  <cols>
    <col min="1" max="1" width="14.5703125" style="27" customWidth="1"/>
    <col min="2" max="2" width="18.42578125" style="27" customWidth="1"/>
    <col min="3" max="3" width="10.7109375" style="27" customWidth="1"/>
    <col min="4" max="4" width="9.140625" style="27"/>
    <col min="5" max="5" width="13.42578125" style="27" customWidth="1"/>
    <col min="6" max="6" width="10.5703125" style="27" bestFit="1" customWidth="1"/>
    <col min="7" max="8" width="9.140625" style="27"/>
    <col min="9" max="9" width="11.5703125" style="27" bestFit="1" customWidth="1"/>
    <col min="10" max="16384" width="9.140625" style="27"/>
  </cols>
  <sheetData>
    <row r="1" spans="1:11" ht="21.75" customHeight="1" x14ac:dyDescent="0.25">
      <c r="A1" s="190" t="s">
        <v>149</v>
      </c>
      <c r="B1" s="190"/>
      <c r="C1" s="190"/>
      <c r="D1" s="190"/>
      <c r="E1" s="190"/>
      <c r="F1" s="190"/>
      <c r="G1" s="190"/>
      <c r="H1" s="190"/>
      <c r="I1" s="190"/>
      <c r="J1" s="37"/>
      <c r="K1" s="37"/>
    </row>
    <row r="2" spans="1:11" ht="15" customHeight="1" x14ac:dyDescent="0.25">
      <c r="A2" s="28" t="s">
        <v>121</v>
      </c>
      <c r="B2" s="38"/>
      <c r="C2" s="38"/>
      <c r="D2" s="38"/>
      <c r="E2" s="38"/>
      <c r="F2" s="38"/>
      <c r="G2" s="38"/>
      <c r="H2" s="38"/>
      <c r="I2" s="38"/>
      <c r="J2" s="39"/>
      <c r="K2" s="39"/>
    </row>
    <row r="3" spans="1:11" ht="30" x14ac:dyDescent="0.25">
      <c r="A3" s="28" t="s">
        <v>112</v>
      </c>
      <c r="B3" s="28" t="s">
        <v>113</v>
      </c>
      <c r="C3" s="28" t="s">
        <v>114</v>
      </c>
      <c r="D3" s="28" t="s">
        <v>115</v>
      </c>
      <c r="E3" s="28" t="s">
        <v>116</v>
      </c>
      <c r="F3" s="28" t="s">
        <v>117</v>
      </c>
      <c r="G3" s="28" t="s">
        <v>118</v>
      </c>
      <c r="H3" s="28" t="s">
        <v>119</v>
      </c>
      <c r="I3" s="28" t="s">
        <v>122</v>
      </c>
    </row>
    <row r="4" spans="1:11" x14ac:dyDescent="0.25">
      <c r="A4" s="35" t="s">
        <v>120</v>
      </c>
      <c r="B4" s="31">
        <v>201</v>
      </c>
      <c r="C4" s="28">
        <v>8</v>
      </c>
      <c r="D4" s="28">
        <v>0.08</v>
      </c>
      <c r="E4" s="31">
        <f>B4*D4</f>
        <v>16.080000000000002</v>
      </c>
      <c r="F4" s="29">
        <f>E4/C4</f>
        <v>2.0100000000000002</v>
      </c>
      <c r="G4" s="28">
        <v>9000</v>
      </c>
      <c r="H4" s="31">
        <f>G4*F4</f>
        <v>18090.000000000004</v>
      </c>
      <c r="I4" s="31">
        <f>H4/'Смета Ямская 86'!F4*21747</f>
        <v>9096.6594214627621</v>
      </c>
    </row>
    <row r="5" spans="1:11" x14ac:dyDescent="0.25">
      <c r="A5" s="13"/>
      <c r="B5" s="32"/>
      <c r="C5" s="13"/>
      <c r="D5" s="13"/>
      <c r="E5" s="13"/>
      <c r="F5" s="33"/>
    </row>
  </sheetData>
  <mergeCells count="1">
    <mergeCell ref="A1:I1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B15" sqref="B15"/>
    </sheetView>
  </sheetViews>
  <sheetFormatPr defaultRowHeight="15.75" x14ac:dyDescent="0.25"/>
  <cols>
    <col min="1" max="9" width="9.140625" style="3"/>
    <col min="10" max="10" width="13.140625" style="3" customWidth="1"/>
    <col min="11" max="11" width="13.85546875" style="3" customWidth="1"/>
    <col min="12" max="16384" width="9.140625" style="3"/>
  </cols>
  <sheetData>
    <row r="1" spans="1:11" ht="24" customHeight="1" x14ac:dyDescent="0.25">
      <c r="A1" s="190" t="s">
        <v>148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.7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65.25" customHeight="1" x14ac:dyDescent="0.25">
      <c r="A3" s="192" t="s">
        <v>65</v>
      </c>
      <c r="B3" s="192"/>
      <c r="C3" s="192" t="s">
        <v>71</v>
      </c>
      <c r="D3" s="192"/>
      <c r="E3" s="192" t="s">
        <v>74</v>
      </c>
      <c r="F3" s="192"/>
      <c r="G3" s="9" t="s">
        <v>111</v>
      </c>
      <c r="H3" s="9" t="s">
        <v>75</v>
      </c>
      <c r="I3" s="9" t="s">
        <v>72</v>
      </c>
      <c r="J3" s="9" t="s">
        <v>76</v>
      </c>
      <c r="K3" s="9" t="s">
        <v>73</v>
      </c>
    </row>
    <row r="4" spans="1:11" x14ac:dyDescent="0.25">
      <c r="A4" s="191" t="s">
        <v>66</v>
      </c>
      <c r="B4" s="191"/>
      <c r="C4" s="191">
        <v>0.13</v>
      </c>
      <c r="D4" s="191"/>
      <c r="E4" s="191">
        <v>900</v>
      </c>
      <c r="F4" s="191"/>
      <c r="G4" s="26">
        <f>C4*E4</f>
        <v>117</v>
      </c>
      <c r="H4" s="1">
        <v>16</v>
      </c>
      <c r="I4" s="2">
        <f>G4/H4</f>
        <v>7.3125</v>
      </c>
      <c r="J4" s="1">
        <v>280</v>
      </c>
      <c r="K4" s="1">
        <f>J4*G4</f>
        <v>32760</v>
      </c>
    </row>
    <row r="5" spans="1:11" x14ac:dyDescent="0.25">
      <c r="A5" s="191" t="s">
        <v>67</v>
      </c>
      <c r="B5" s="191"/>
      <c r="C5" s="191">
        <v>0.18</v>
      </c>
      <c r="D5" s="191"/>
      <c r="E5" s="191">
        <v>900</v>
      </c>
      <c r="F5" s="191"/>
      <c r="G5" s="26">
        <f t="shared" ref="G5:G8" si="0">C5*E5</f>
        <v>162</v>
      </c>
      <c r="H5" s="1">
        <v>16</v>
      </c>
      <c r="I5" s="2">
        <f t="shared" ref="I5:I8" si="1">G5/H5</f>
        <v>10.125</v>
      </c>
      <c r="J5" s="1">
        <v>280</v>
      </c>
      <c r="K5" s="1">
        <f t="shared" ref="K5:K8" si="2">J5*G5</f>
        <v>45360</v>
      </c>
    </row>
    <row r="6" spans="1:11" x14ac:dyDescent="0.25">
      <c r="A6" s="191" t="s">
        <v>68</v>
      </c>
      <c r="B6" s="191"/>
      <c r="C6" s="191">
        <v>0.09</v>
      </c>
      <c r="D6" s="191"/>
      <c r="E6" s="191">
        <v>900</v>
      </c>
      <c r="F6" s="191"/>
      <c r="G6" s="26">
        <f t="shared" si="0"/>
        <v>81</v>
      </c>
      <c r="H6" s="1">
        <v>16</v>
      </c>
      <c r="I6" s="2">
        <f t="shared" si="1"/>
        <v>5.0625</v>
      </c>
      <c r="J6" s="1">
        <v>280</v>
      </c>
      <c r="K6" s="1">
        <f t="shared" si="2"/>
        <v>22680</v>
      </c>
    </row>
    <row r="7" spans="1:11" x14ac:dyDescent="0.25">
      <c r="A7" s="191" t="s">
        <v>69</v>
      </c>
      <c r="B7" s="191"/>
      <c r="C7" s="191">
        <v>0.04</v>
      </c>
      <c r="D7" s="191"/>
      <c r="E7" s="191">
        <v>900</v>
      </c>
      <c r="F7" s="191"/>
      <c r="G7" s="26">
        <f t="shared" si="0"/>
        <v>36</v>
      </c>
      <c r="H7" s="1">
        <v>16</v>
      </c>
      <c r="I7" s="2">
        <f t="shared" si="1"/>
        <v>2.25</v>
      </c>
      <c r="J7" s="1">
        <v>280</v>
      </c>
      <c r="K7" s="1">
        <f t="shared" si="2"/>
        <v>10080</v>
      </c>
    </row>
    <row r="8" spans="1:11" x14ac:dyDescent="0.25">
      <c r="A8" s="191" t="s">
        <v>70</v>
      </c>
      <c r="B8" s="191"/>
      <c r="C8" s="191">
        <v>0.11</v>
      </c>
      <c r="D8" s="191"/>
      <c r="E8" s="191">
        <v>900</v>
      </c>
      <c r="F8" s="191"/>
      <c r="G8" s="26">
        <f t="shared" si="0"/>
        <v>99</v>
      </c>
      <c r="H8" s="1">
        <v>16</v>
      </c>
      <c r="I8" s="2">
        <f t="shared" si="1"/>
        <v>6.1875</v>
      </c>
      <c r="J8" s="1">
        <v>280</v>
      </c>
      <c r="K8" s="1">
        <f t="shared" si="2"/>
        <v>27720</v>
      </c>
    </row>
    <row r="9" spans="1:11" x14ac:dyDescent="0.25">
      <c r="A9" s="191" t="s">
        <v>147</v>
      </c>
      <c r="B9" s="191"/>
      <c r="C9" s="191"/>
      <c r="D9" s="191"/>
      <c r="E9" s="191"/>
      <c r="F9" s="191"/>
      <c r="G9" s="191"/>
      <c r="H9" s="191"/>
      <c r="I9" s="191"/>
      <c r="J9" s="191"/>
      <c r="K9" s="4">
        <f>SUM(K4:K8)</f>
        <v>138600</v>
      </c>
    </row>
  </sheetData>
  <mergeCells count="20">
    <mergeCell ref="E3:F3"/>
    <mergeCell ref="E4:F4"/>
    <mergeCell ref="E5:F5"/>
    <mergeCell ref="E6:F6"/>
    <mergeCell ref="E7:F7"/>
    <mergeCell ref="E8:F8"/>
    <mergeCell ref="A9:J9"/>
    <mergeCell ref="A1:K1"/>
    <mergeCell ref="A7:B7"/>
    <mergeCell ref="A8:B8"/>
    <mergeCell ref="C3:D3"/>
    <mergeCell ref="C4:D4"/>
    <mergeCell ref="C5:D5"/>
    <mergeCell ref="C6:D6"/>
    <mergeCell ref="C7:D7"/>
    <mergeCell ref="C8:D8"/>
    <mergeCell ref="A3:B3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D13" sqref="D13"/>
    </sheetView>
  </sheetViews>
  <sheetFormatPr defaultRowHeight="15" x14ac:dyDescent="0.25"/>
  <cols>
    <col min="1" max="1" width="29.140625" customWidth="1"/>
    <col min="2" max="2" width="12.42578125" customWidth="1"/>
    <col min="3" max="3" width="11.5703125" customWidth="1"/>
    <col min="4" max="4" width="13.28515625" customWidth="1"/>
  </cols>
  <sheetData>
    <row r="1" spans="1:11" ht="28.5" customHeight="1" x14ac:dyDescent="0.25">
      <c r="A1" s="193" t="s">
        <v>150</v>
      </c>
      <c r="B1" s="193"/>
      <c r="C1" s="193"/>
      <c r="D1" s="193"/>
      <c r="E1" s="37"/>
      <c r="F1" s="37"/>
      <c r="G1" s="37"/>
      <c r="H1" s="37"/>
      <c r="I1" s="37"/>
      <c r="J1" s="37"/>
      <c r="K1" s="37"/>
    </row>
    <row r="2" spans="1:11" s="27" customFormat="1" ht="30" x14ac:dyDescent="0.25">
      <c r="A2" s="42" t="s">
        <v>151</v>
      </c>
      <c r="B2" s="41" t="s">
        <v>124</v>
      </c>
      <c r="C2" s="42" t="s">
        <v>125</v>
      </c>
      <c r="D2" s="42" t="s">
        <v>126</v>
      </c>
    </row>
    <row r="3" spans="1:11" s="27" customFormat="1" ht="30" x14ac:dyDescent="0.25">
      <c r="A3" s="34" t="s">
        <v>133</v>
      </c>
      <c r="B3" s="50">
        <v>2</v>
      </c>
      <c r="C3" s="50">
        <v>550</v>
      </c>
      <c r="D3" s="28">
        <f>B3*C3</f>
        <v>1100</v>
      </c>
    </row>
    <row r="4" spans="1:11" s="27" customFormat="1" x14ac:dyDescent="0.25">
      <c r="A4" s="34" t="s">
        <v>134</v>
      </c>
      <c r="B4" s="28">
        <v>50</v>
      </c>
      <c r="C4" s="28">
        <v>48</v>
      </c>
      <c r="D4" s="28">
        <f t="shared" ref="D4:D12" si="0">B4*C4</f>
        <v>2400</v>
      </c>
    </row>
    <row r="5" spans="1:11" s="27" customFormat="1" x14ac:dyDescent="0.25">
      <c r="A5" s="35" t="s">
        <v>135</v>
      </c>
      <c r="B5" s="50">
        <v>500</v>
      </c>
      <c r="C5" s="50">
        <v>20</v>
      </c>
      <c r="D5" s="28">
        <f t="shared" si="0"/>
        <v>10000</v>
      </c>
    </row>
    <row r="6" spans="1:11" s="27" customFormat="1" x14ac:dyDescent="0.25">
      <c r="A6" s="35" t="s">
        <v>136</v>
      </c>
      <c r="B6" s="50">
        <v>5</v>
      </c>
      <c r="C6" s="50">
        <v>30</v>
      </c>
      <c r="D6" s="28">
        <f t="shared" si="0"/>
        <v>150</v>
      </c>
    </row>
    <row r="7" spans="1:11" s="27" customFormat="1" x14ac:dyDescent="0.25">
      <c r="A7" s="35" t="s">
        <v>137</v>
      </c>
      <c r="B7" s="50">
        <v>10</v>
      </c>
      <c r="C7" s="50">
        <v>350</v>
      </c>
      <c r="D7" s="28">
        <f t="shared" si="0"/>
        <v>3500</v>
      </c>
    </row>
    <row r="8" spans="1:11" s="27" customFormat="1" x14ac:dyDescent="0.25">
      <c r="A8" s="35" t="s">
        <v>138</v>
      </c>
      <c r="B8" s="50">
        <v>10</v>
      </c>
      <c r="C8" s="50">
        <v>350</v>
      </c>
      <c r="D8" s="28">
        <f t="shared" si="0"/>
        <v>3500</v>
      </c>
    </row>
    <row r="9" spans="1:11" s="27" customFormat="1" x14ac:dyDescent="0.25">
      <c r="A9" s="35" t="s">
        <v>139</v>
      </c>
      <c r="B9" s="50">
        <v>10</v>
      </c>
      <c r="C9" s="50">
        <v>500</v>
      </c>
      <c r="D9" s="28">
        <f t="shared" si="0"/>
        <v>5000</v>
      </c>
    </row>
    <row r="10" spans="1:11" s="27" customFormat="1" x14ac:dyDescent="0.25">
      <c r="A10" s="35" t="s">
        <v>140</v>
      </c>
      <c r="B10" s="50">
        <v>3</v>
      </c>
      <c r="C10" s="50">
        <v>1000</v>
      </c>
      <c r="D10" s="28">
        <f t="shared" si="0"/>
        <v>3000</v>
      </c>
    </row>
    <row r="11" spans="1:11" s="27" customFormat="1" x14ac:dyDescent="0.25">
      <c r="A11" s="35" t="s">
        <v>141</v>
      </c>
      <c r="B11" s="50">
        <v>5</v>
      </c>
      <c r="C11" s="50">
        <v>60</v>
      </c>
      <c r="D11" s="28">
        <f t="shared" si="0"/>
        <v>300</v>
      </c>
    </row>
    <row r="12" spans="1:11" s="27" customFormat="1" x14ac:dyDescent="0.25">
      <c r="A12" s="35" t="s">
        <v>142</v>
      </c>
      <c r="B12" s="50">
        <v>12</v>
      </c>
      <c r="C12" s="50">
        <v>125</v>
      </c>
      <c r="D12" s="28">
        <f t="shared" si="0"/>
        <v>1500</v>
      </c>
    </row>
    <row r="13" spans="1:11" s="27" customFormat="1" x14ac:dyDescent="0.25">
      <c r="A13" s="43" t="s">
        <v>127</v>
      </c>
      <c r="B13" s="41"/>
      <c r="C13" s="42">
        <f>SUM(C3:C12)</f>
        <v>3033</v>
      </c>
      <c r="D13" s="42">
        <f>SUM(D3:D12)</f>
        <v>30450</v>
      </c>
    </row>
    <row r="14" spans="1:11" s="27" customFormat="1" x14ac:dyDescent="0.25">
      <c r="A14" s="35"/>
      <c r="B14" s="50"/>
      <c r="C14" s="28"/>
      <c r="D14" s="28"/>
    </row>
    <row r="15" spans="1:11" s="27" customFormat="1" x14ac:dyDescent="0.25">
      <c r="A15" s="43" t="s">
        <v>128</v>
      </c>
      <c r="B15" s="50"/>
      <c r="C15" s="28"/>
      <c r="D15" s="28"/>
    </row>
    <row r="16" spans="1:11" s="27" customFormat="1" x14ac:dyDescent="0.25">
      <c r="A16" s="35" t="s">
        <v>129</v>
      </c>
      <c r="B16" s="50">
        <v>1</v>
      </c>
      <c r="C16" s="28">
        <v>300</v>
      </c>
      <c r="D16" s="28">
        <f>B16*C16</f>
        <v>300</v>
      </c>
    </row>
    <row r="17" spans="1:4" s="27" customFormat="1" x14ac:dyDescent="0.25">
      <c r="A17" s="35" t="s">
        <v>130</v>
      </c>
      <c r="B17" s="50">
        <v>1</v>
      </c>
      <c r="C17" s="28">
        <v>1300</v>
      </c>
      <c r="D17" s="31">
        <f>B17*C17</f>
        <v>1300</v>
      </c>
    </row>
    <row r="18" spans="1:4" s="27" customFormat="1" x14ac:dyDescent="0.25">
      <c r="A18" s="35" t="s">
        <v>131</v>
      </c>
      <c r="B18" s="50">
        <v>1</v>
      </c>
      <c r="C18" s="28">
        <v>150</v>
      </c>
      <c r="D18" s="28">
        <f>B18*C18</f>
        <v>150</v>
      </c>
    </row>
    <row r="19" spans="1:4" s="27" customFormat="1" x14ac:dyDescent="0.25">
      <c r="A19" s="35" t="s">
        <v>132</v>
      </c>
      <c r="B19" s="50">
        <v>1</v>
      </c>
      <c r="C19" s="28">
        <v>650</v>
      </c>
      <c r="D19" s="31">
        <f>B19*C19</f>
        <v>650</v>
      </c>
    </row>
    <row r="20" spans="1:4" s="27" customFormat="1" x14ac:dyDescent="0.25">
      <c r="A20" s="43" t="s">
        <v>127</v>
      </c>
      <c r="B20" s="41"/>
      <c r="C20" s="42">
        <f>SUM(C16:C19)</f>
        <v>2400</v>
      </c>
      <c r="D20" s="51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0" sqref="C10"/>
    </sheetView>
  </sheetViews>
  <sheetFormatPr defaultRowHeight="15" x14ac:dyDescent="0.25"/>
  <cols>
    <col min="1" max="1" width="32.42578125" customWidth="1"/>
    <col min="2" max="2" width="11.42578125" customWidth="1"/>
    <col min="3" max="3" width="11.5703125" customWidth="1"/>
    <col min="4" max="4" width="13.85546875" customWidth="1"/>
  </cols>
  <sheetData>
    <row r="1" spans="1:4" ht="19.5" x14ac:dyDescent="0.25">
      <c r="A1" s="193" t="s">
        <v>152</v>
      </c>
      <c r="B1" s="193"/>
      <c r="C1" s="193"/>
      <c r="D1" s="193"/>
    </row>
    <row r="2" spans="1:4" s="27" customFormat="1" ht="30" x14ac:dyDescent="0.25">
      <c r="A2" s="40" t="s">
        <v>153</v>
      </c>
      <c r="B2" s="41" t="s">
        <v>124</v>
      </c>
      <c r="C2" s="42" t="s">
        <v>125</v>
      </c>
      <c r="D2" s="42" t="s">
        <v>126</v>
      </c>
    </row>
    <row r="3" spans="1:4" s="27" customFormat="1" ht="45" x14ac:dyDescent="0.25">
      <c r="A3" s="34" t="s">
        <v>154</v>
      </c>
      <c r="B3" s="50">
        <v>4</v>
      </c>
      <c r="C3" s="50">
        <v>2500</v>
      </c>
      <c r="D3" s="28">
        <f>B3*C3</f>
        <v>10000</v>
      </c>
    </row>
    <row r="4" spans="1:4" s="27" customFormat="1" ht="45" x14ac:dyDescent="0.25">
      <c r="A4" s="34" t="s">
        <v>155</v>
      </c>
      <c r="B4" s="28">
        <v>4</v>
      </c>
      <c r="C4" s="28">
        <v>2500</v>
      </c>
      <c r="D4" s="28">
        <f t="shared" ref="D4:D5" si="0">B4*C4</f>
        <v>10000</v>
      </c>
    </row>
    <row r="5" spans="1:4" s="27" customFormat="1" ht="60" x14ac:dyDescent="0.25">
      <c r="A5" s="34" t="s">
        <v>156</v>
      </c>
      <c r="B5" s="50">
        <v>1</v>
      </c>
      <c r="C5" s="50">
        <v>12000</v>
      </c>
      <c r="D5" s="28">
        <f t="shared" si="0"/>
        <v>12000</v>
      </c>
    </row>
    <row r="6" spans="1:4" s="27" customFormat="1" x14ac:dyDescent="0.25">
      <c r="A6" s="35" t="s">
        <v>146</v>
      </c>
      <c r="B6" s="50">
        <v>65</v>
      </c>
      <c r="C6" s="50">
        <v>115</v>
      </c>
      <c r="D6" s="28">
        <f>B6*C6</f>
        <v>7475</v>
      </c>
    </row>
    <row r="7" spans="1:4" s="27" customFormat="1" x14ac:dyDescent="0.25">
      <c r="A7" s="35" t="s">
        <v>183</v>
      </c>
      <c r="B7" s="50">
        <v>20</v>
      </c>
      <c r="C7" s="50">
        <v>350</v>
      </c>
      <c r="D7" s="28">
        <f>B7*C7</f>
        <v>7000</v>
      </c>
    </row>
    <row r="8" spans="1:4" s="27" customFormat="1" x14ac:dyDescent="0.25">
      <c r="A8" s="35" t="s">
        <v>260</v>
      </c>
      <c r="B8" s="44"/>
      <c r="C8" s="50">
        <v>3500</v>
      </c>
      <c r="D8" s="28">
        <f>C8*12</f>
        <v>42000</v>
      </c>
    </row>
    <row r="9" spans="1:4" s="27" customFormat="1" x14ac:dyDescent="0.25">
      <c r="A9" s="43" t="s">
        <v>127</v>
      </c>
      <c r="B9" s="46"/>
      <c r="C9" s="42"/>
      <c r="D9" s="42">
        <f>SUM(D3:D8)</f>
        <v>88475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K7" sqref="K7"/>
    </sheetView>
  </sheetViews>
  <sheetFormatPr defaultRowHeight="15" x14ac:dyDescent="0.25"/>
  <cols>
    <col min="1" max="1" width="29.140625" customWidth="1"/>
    <col min="2" max="2" width="11.42578125" customWidth="1"/>
    <col min="4" max="4" width="10.85546875" customWidth="1"/>
  </cols>
  <sheetData>
    <row r="1" spans="1:4" ht="38.25" customHeight="1" x14ac:dyDescent="0.25">
      <c r="A1" s="193" t="s">
        <v>186</v>
      </c>
      <c r="B1" s="193"/>
      <c r="C1" s="193"/>
      <c r="D1" s="193"/>
    </row>
    <row r="2" spans="1:4" s="27" customFormat="1" ht="30" x14ac:dyDescent="0.25">
      <c r="A2" s="40" t="s">
        <v>123</v>
      </c>
      <c r="B2" s="41" t="s">
        <v>124</v>
      </c>
      <c r="C2" s="42" t="s">
        <v>125</v>
      </c>
      <c r="D2" s="42" t="s">
        <v>126</v>
      </c>
    </row>
    <row r="3" spans="1:4" s="27" customFormat="1" x14ac:dyDescent="0.25">
      <c r="A3" s="34" t="s">
        <v>143</v>
      </c>
      <c r="B3" s="44">
        <v>10</v>
      </c>
      <c r="C3" s="44">
        <v>250</v>
      </c>
      <c r="D3" s="45">
        <f>B3*C3</f>
        <v>2500</v>
      </c>
    </row>
    <row r="4" spans="1:4" s="27" customFormat="1" ht="30" x14ac:dyDescent="0.25">
      <c r="A4" s="34" t="s">
        <v>184</v>
      </c>
      <c r="B4" s="35">
        <v>9</v>
      </c>
      <c r="C4" s="35">
        <v>555</v>
      </c>
      <c r="D4" s="45">
        <f t="shared" ref="D4:D6" si="0">B4*C4</f>
        <v>4995</v>
      </c>
    </row>
    <row r="5" spans="1:4" s="27" customFormat="1" x14ac:dyDescent="0.25">
      <c r="A5" s="34" t="s">
        <v>144</v>
      </c>
      <c r="B5" s="44">
        <v>10</v>
      </c>
      <c r="C5" s="44">
        <v>320</v>
      </c>
      <c r="D5" s="45">
        <f t="shared" si="0"/>
        <v>3200</v>
      </c>
    </row>
    <row r="6" spans="1:4" s="27" customFormat="1" x14ac:dyDescent="0.25">
      <c r="A6" s="34" t="s">
        <v>185</v>
      </c>
      <c r="B6" s="44">
        <v>2</v>
      </c>
      <c r="C6" s="44">
        <v>2500</v>
      </c>
      <c r="D6" s="45">
        <f t="shared" si="0"/>
        <v>5000</v>
      </c>
    </row>
    <row r="7" spans="1:4" s="27" customFormat="1" x14ac:dyDescent="0.25">
      <c r="A7" s="35" t="s">
        <v>145</v>
      </c>
      <c r="B7" s="44"/>
      <c r="C7" s="44"/>
      <c r="D7" s="45">
        <v>3000</v>
      </c>
    </row>
    <row r="8" spans="1:4" s="27" customFormat="1" x14ac:dyDescent="0.25">
      <c r="A8" s="35" t="s">
        <v>146</v>
      </c>
      <c r="B8" s="44">
        <v>20</v>
      </c>
      <c r="C8" s="44">
        <v>115</v>
      </c>
      <c r="D8" s="45">
        <f>B8*C8</f>
        <v>2300</v>
      </c>
    </row>
    <row r="9" spans="1:4" s="27" customFormat="1" x14ac:dyDescent="0.25">
      <c r="A9" s="35" t="s">
        <v>183</v>
      </c>
      <c r="B9" s="44">
        <v>5</v>
      </c>
      <c r="C9" s="44">
        <v>350</v>
      </c>
      <c r="D9" s="45">
        <f>B9*C9</f>
        <v>1750</v>
      </c>
    </row>
    <row r="10" spans="1:4" s="27" customFormat="1" x14ac:dyDescent="0.25">
      <c r="A10" s="43" t="s">
        <v>127</v>
      </c>
      <c r="B10" s="46"/>
      <c r="C10" s="47"/>
      <c r="D10" s="47">
        <f>SUM(D3:D9)</f>
        <v>22745</v>
      </c>
    </row>
    <row r="11" spans="1:4" s="27" customFormat="1" x14ac:dyDescent="0.25">
      <c r="A11" s="35"/>
      <c r="B11" s="44"/>
      <c r="C11" s="45"/>
      <c r="D11" s="45"/>
    </row>
    <row r="12" spans="1:4" s="27" customFormat="1" x14ac:dyDescent="0.25">
      <c r="A12" s="43" t="s">
        <v>128</v>
      </c>
      <c r="B12" s="44"/>
      <c r="C12" s="45"/>
      <c r="D12" s="45"/>
    </row>
    <row r="13" spans="1:4" s="27" customFormat="1" x14ac:dyDescent="0.25">
      <c r="A13" s="35" t="s">
        <v>129</v>
      </c>
      <c r="B13" s="44">
        <v>1</v>
      </c>
      <c r="C13" s="45">
        <v>300</v>
      </c>
      <c r="D13" s="45">
        <f>B13*C13</f>
        <v>300</v>
      </c>
    </row>
    <row r="14" spans="1:4" s="27" customFormat="1" x14ac:dyDescent="0.25">
      <c r="A14" s="35" t="s">
        <v>130</v>
      </c>
      <c r="B14" s="44">
        <v>1</v>
      </c>
      <c r="C14" s="45">
        <v>1300</v>
      </c>
      <c r="D14" s="48">
        <f>B14*C14</f>
        <v>1300</v>
      </c>
    </row>
    <row r="15" spans="1:4" s="27" customFormat="1" x14ac:dyDescent="0.25">
      <c r="A15" s="35" t="s">
        <v>131</v>
      </c>
      <c r="B15" s="44">
        <v>1</v>
      </c>
      <c r="C15" s="45">
        <v>150</v>
      </c>
      <c r="D15" s="45">
        <f>B15*C15</f>
        <v>150</v>
      </c>
    </row>
    <row r="16" spans="1:4" s="27" customFormat="1" x14ac:dyDescent="0.25">
      <c r="A16" s="35" t="s">
        <v>132</v>
      </c>
      <c r="B16" s="44">
        <v>1</v>
      </c>
      <c r="C16" s="45">
        <v>650</v>
      </c>
      <c r="D16" s="48">
        <f>B16*C16</f>
        <v>650</v>
      </c>
    </row>
    <row r="17" spans="1:4" s="27" customFormat="1" x14ac:dyDescent="0.25">
      <c r="A17" s="43" t="s">
        <v>127</v>
      </c>
      <c r="B17" s="46"/>
      <c r="C17" s="47">
        <f>SUM(C13:C16)</f>
        <v>2400</v>
      </c>
      <c r="D17" s="49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workbookViewId="0">
      <selection activeCell="K31" sqref="K31"/>
    </sheetView>
  </sheetViews>
  <sheetFormatPr defaultRowHeight="15" x14ac:dyDescent="0.25"/>
  <cols>
    <col min="1" max="1" width="20.42578125" style="27" customWidth="1"/>
    <col min="2" max="2" width="5.140625" style="27" customWidth="1"/>
    <col min="3" max="3" width="9.140625" style="27"/>
    <col min="4" max="4" width="11.140625" style="27" customWidth="1"/>
    <col min="5" max="5" width="13.7109375" style="27" customWidth="1"/>
    <col min="6" max="7" width="14.140625" style="30" customWidth="1"/>
    <col min="8" max="9" width="10.7109375" style="30" customWidth="1"/>
    <col min="10" max="10" width="15.85546875" style="94" customWidth="1"/>
    <col min="11" max="11" width="9.140625" style="30"/>
    <col min="12" max="42" width="9.140625" style="78"/>
    <col min="43" max="16384" width="9.140625" style="27"/>
  </cols>
  <sheetData>
    <row r="1" spans="1:42" x14ac:dyDescent="0.25">
      <c r="H1" s="226" t="s">
        <v>0</v>
      </c>
      <c r="I1" s="226"/>
      <c r="J1" s="226"/>
      <c r="K1" s="226"/>
      <c r="L1" s="77"/>
      <c r="Q1" s="77"/>
    </row>
    <row r="2" spans="1:42" x14ac:dyDescent="0.25">
      <c r="G2" s="227" t="s">
        <v>1</v>
      </c>
      <c r="H2" s="227"/>
      <c r="I2" s="227"/>
      <c r="J2" s="227"/>
      <c r="K2" s="227"/>
      <c r="L2" s="79"/>
      <c r="Q2" s="79"/>
    </row>
    <row r="3" spans="1:42" ht="15.75" x14ac:dyDescent="0.25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80"/>
      <c r="M3" s="80"/>
      <c r="N3" s="80"/>
      <c r="O3" s="80"/>
      <c r="P3" s="80"/>
    </row>
    <row r="4" spans="1:42" x14ac:dyDescent="0.25">
      <c r="F4" s="228" t="s">
        <v>80</v>
      </c>
      <c r="G4" s="228"/>
      <c r="H4" s="228"/>
      <c r="I4" s="228"/>
      <c r="J4" s="228"/>
      <c r="K4" s="228"/>
      <c r="L4" s="79"/>
      <c r="M4" s="79"/>
      <c r="N4" s="79"/>
      <c r="O4" s="79"/>
      <c r="P4" s="79"/>
    </row>
    <row r="5" spans="1:42" ht="30.75" customHeight="1" x14ac:dyDescent="0.25">
      <c r="A5" s="192" t="s">
        <v>3</v>
      </c>
      <c r="B5" s="192"/>
      <c r="C5" s="192" t="s">
        <v>6</v>
      </c>
      <c r="D5" s="192"/>
      <c r="E5" s="192" t="s">
        <v>7</v>
      </c>
      <c r="F5" s="192" t="s">
        <v>8</v>
      </c>
      <c r="G5" s="192" t="s">
        <v>9</v>
      </c>
      <c r="H5" s="192"/>
      <c r="I5" s="218" t="s">
        <v>187</v>
      </c>
      <c r="J5" s="229" t="s">
        <v>28</v>
      </c>
      <c r="K5" s="192" t="s">
        <v>11</v>
      </c>
    </row>
    <row r="6" spans="1:42" ht="51.75" customHeight="1" x14ac:dyDescent="0.25">
      <c r="A6" s="53" t="s">
        <v>4</v>
      </c>
      <c r="B6" s="53" t="s">
        <v>5</v>
      </c>
      <c r="C6" s="192"/>
      <c r="D6" s="192"/>
      <c r="E6" s="192"/>
      <c r="F6" s="192"/>
      <c r="G6" s="54" t="s">
        <v>24</v>
      </c>
      <c r="H6" s="54" t="s">
        <v>10</v>
      </c>
      <c r="I6" s="219"/>
      <c r="J6" s="230"/>
      <c r="K6" s="192"/>
    </row>
    <row r="7" spans="1:42" ht="15.75" x14ac:dyDescent="0.25">
      <c r="A7" s="75" t="s">
        <v>12</v>
      </c>
      <c r="B7" s="76" t="s">
        <v>14</v>
      </c>
      <c r="C7" s="216" t="s">
        <v>13</v>
      </c>
      <c r="D7" s="217"/>
      <c r="E7" s="55">
        <v>1</v>
      </c>
      <c r="F7" s="55">
        <v>40000</v>
      </c>
      <c r="G7" s="55">
        <v>0</v>
      </c>
      <c r="H7" s="55">
        <v>0</v>
      </c>
      <c r="I7" s="81">
        <f>SUM(F7:H7)</f>
        <v>40000</v>
      </c>
      <c r="J7" s="82">
        <f>I7*0.15</f>
        <v>6000</v>
      </c>
      <c r="K7" s="55">
        <f t="shared" ref="K7:K14" si="0">I7+J7</f>
        <v>46000</v>
      </c>
    </row>
    <row r="8" spans="1:42" ht="15.75" x14ac:dyDescent="0.25">
      <c r="A8" s="223" t="s">
        <v>15</v>
      </c>
      <c r="B8" s="225" t="s">
        <v>18</v>
      </c>
      <c r="C8" s="216" t="s">
        <v>16</v>
      </c>
      <c r="D8" s="217"/>
      <c r="E8" s="74">
        <v>1</v>
      </c>
      <c r="F8" s="74">
        <v>20000</v>
      </c>
      <c r="G8" s="74">
        <v>10000</v>
      </c>
      <c r="H8" s="74">
        <v>10000</v>
      </c>
      <c r="I8" s="81">
        <f t="shared" ref="I8:I11" si="1">SUM(F8:H8)</f>
        <v>40000</v>
      </c>
      <c r="J8" s="82">
        <f>I8*0.15</f>
        <v>6000</v>
      </c>
      <c r="K8" s="55">
        <f t="shared" si="0"/>
        <v>46000</v>
      </c>
    </row>
    <row r="9" spans="1:42" ht="15.75" x14ac:dyDescent="0.25">
      <c r="A9" s="224"/>
      <c r="B9" s="222"/>
      <c r="C9" s="216" t="s">
        <v>17</v>
      </c>
      <c r="D9" s="217"/>
      <c r="E9" s="74">
        <v>1</v>
      </c>
      <c r="F9" s="74"/>
      <c r="G9" s="74"/>
      <c r="H9" s="74">
        <v>0</v>
      </c>
      <c r="I9" s="81">
        <f t="shared" si="1"/>
        <v>0</v>
      </c>
      <c r="J9" s="82">
        <f>I9*0.15</f>
        <v>0</v>
      </c>
      <c r="K9" s="55">
        <f t="shared" si="0"/>
        <v>0</v>
      </c>
    </row>
    <row r="10" spans="1:42" ht="15.75" x14ac:dyDescent="0.25">
      <c r="A10" s="218" t="s">
        <v>23</v>
      </c>
      <c r="B10" s="221" t="s">
        <v>21</v>
      </c>
      <c r="C10" s="216" t="s">
        <v>20</v>
      </c>
      <c r="D10" s="217"/>
      <c r="E10" s="74">
        <v>1</v>
      </c>
      <c r="F10" s="74">
        <v>15000</v>
      </c>
      <c r="G10" s="74">
        <v>10000</v>
      </c>
      <c r="H10" s="74"/>
      <c r="I10" s="81">
        <f t="shared" si="1"/>
        <v>25000</v>
      </c>
      <c r="J10" s="82">
        <f>I10*0.15</f>
        <v>3750</v>
      </c>
      <c r="K10" s="55">
        <f t="shared" si="0"/>
        <v>28750</v>
      </c>
    </row>
    <row r="11" spans="1:42" ht="15.75" x14ac:dyDescent="0.25">
      <c r="A11" s="219"/>
      <c r="B11" s="221"/>
      <c r="C11" s="216" t="s">
        <v>19</v>
      </c>
      <c r="D11" s="217"/>
      <c r="E11" s="74">
        <v>1</v>
      </c>
      <c r="F11" s="74">
        <v>15000</v>
      </c>
      <c r="G11" s="74">
        <v>5000</v>
      </c>
      <c r="H11" s="74"/>
      <c r="I11" s="81">
        <f t="shared" si="1"/>
        <v>20000</v>
      </c>
      <c r="J11" s="82">
        <f>I11*0.15</f>
        <v>3000</v>
      </c>
      <c r="K11" s="55">
        <f t="shared" si="0"/>
        <v>23000</v>
      </c>
    </row>
    <row r="12" spans="1:42" ht="31.5" x14ac:dyDescent="0.25">
      <c r="A12" s="219"/>
      <c r="B12" s="221"/>
      <c r="C12" s="216" t="s">
        <v>38</v>
      </c>
      <c r="D12" s="217"/>
      <c r="E12" s="74" t="s">
        <v>79</v>
      </c>
      <c r="F12" s="74">
        <v>9500</v>
      </c>
      <c r="G12" s="74"/>
      <c r="H12" s="74">
        <v>2000</v>
      </c>
      <c r="I12" s="81">
        <v>11500</v>
      </c>
      <c r="J12" s="82"/>
      <c r="K12" s="55">
        <f t="shared" si="0"/>
        <v>11500</v>
      </c>
    </row>
    <row r="13" spans="1:42" ht="31.5" x14ac:dyDescent="0.25">
      <c r="A13" s="219"/>
      <c r="B13" s="221"/>
      <c r="C13" s="216" t="s">
        <v>78</v>
      </c>
      <c r="D13" s="217"/>
      <c r="E13" s="74" t="s">
        <v>79</v>
      </c>
      <c r="F13" s="74">
        <v>20000</v>
      </c>
      <c r="G13" s="74">
        <v>8750</v>
      </c>
      <c r="H13" s="74"/>
      <c r="I13" s="81">
        <v>28750</v>
      </c>
      <c r="J13" s="82"/>
      <c r="K13" s="55">
        <f t="shared" si="0"/>
        <v>28750</v>
      </c>
    </row>
    <row r="14" spans="1:42" ht="15.75" x14ac:dyDescent="0.25">
      <c r="A14" s="220"/>
      <c r="B14" s="222"/>
      <c r="C14" s="216" t="s">
        <v>22</v>
      </c>
      <c r="D14" s="217"/>
      <c r="E14" s="74">
        <v>3</v>
      </c>
      <c r="F14" s="74">
        <v>20000</v>
      </c>
      <c r="G14" s="74">
        <v>7000</v>
      </c>
      <c r="H14" s="74"/>
      <c r="I14" s="81">
        <v>81000</v>
      </c>
      <c r="J14" s="82">
        <f>I14*0.15</f>
        <v>12150</v>
      </c>
      <c r="K14" s="55">
        <f t="shared" si="0"/>
        <v>93150</v>
      </c>
    </row>
    <row r="15" spans="1:42" x14ac:dyDescent="0.25">
      <c r="G15" s="214" t="s">
        <v>27</v>
      </c>
      <c r="H15" s="214"/>
      <c r="I15" s="73"/>
      <c r="J15" s="83"/>
      <c r="K15" s="58">
        <f>K7+K8+K9+K10+K11+K14+K12+K13</f>
        <v>277150</v>
      </c>
    </row>
    <row r="16" spans="1:42" s="84" customFormat="1" x14ac:dyDescent="0.25">
      <c r="F16" s="85"/>
      <c r="G16" s="86"/>
      <c r="H16" s="86"/>
      <c r="I16" s="86"/>
      <c r="J16" s="87"/>
      <c r="K16" s="8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</row>
    <row r="17" spans="1:11" ht="15.75" x14ac:dyDescent="0.25">
      <c r="A17" s="215" t="s">
        <v>25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</row>
    <row r="18" spans="1:11" ht="15.75" x14ac:dyDescent="0.25">
      <c r="A18" s="192" t="s">
        <v>29</v>
      </c>
      <c r="B18" s="192"/>
      <c r="C18" s="192" t="s">
        <v>26</v>
      </c>
      <c r="D18" s="192"/>
      <c r="E18" s="192"/>
      <c r="F18" s="192"/>
      <c r="G18" s="192"/>
      <c r="H18" s="192"/>
      <c r="I18" s="192"/>
      <c r="J18" s="192"/>
      <c r="K18" s="192"/>
    </row>
    <row r="19" spans="1:11" ht="40.5" customHeight="1" x14ac:dyDescent="0.25">
      <c r="A19" s="192"/>
      <c r="B19" s="192"/>
      <c r="C19" s="192" t="s">
        <v>30</v>
      </c>
      <c r="D19" s="192"/>
      <c r="E19" s="192"/>
      <c r="F19" s="192" t="s">
        <v>188</v>
      </c>
      <c r="G19" s="192"/>
      <c r="H19" s="216" t="s">
        <v>189</v>
      </c>
      <c r="I19" s="217"/>
      <c r="J19" s="192" t="s">
        <v>31</v>
      </c>
      <c r="K19" s="192"/>
    </row>
    <row r="20" spans="1:11" ht="15.75" customHeight="1" x14ac:dyDescent="0.25">
      <c r="A20" s="192" t="s">
        <v>32</v>
      </c>
      <c r="B20" s="192"/>
      <c r="C20" s="197">
        <f>K15*12</f>
        <v>3325800</v>
      </c>
      <c r="D20" s="197"/>
      <c r="E20" s="197"/>
      <c r="F20" s="197">
        <f>C20*0.2</f>
        <v>665160</v>
      </c>
      <c r="G20" s="197"/>
      <c r="H20" s="202">
        <f>C20*0.9/100</f>
        <v>29932.2</v>
      </c>
      <c r="I20" s="203"/>
      <c r="J20" s="206">
        <f>C20+F20+H20</f>
        <v>4020892.2</v>
      </c>
      <c r="K20" s="206"/>
    </row>
    <row r="21" spans="1:11" ht="15.75" customHeight="1" x14ac:dyDescent="0.25">
      <c r="A21" s="192"/>
      <c r="B21" s="192"/>
      <c r="C21" s="197"/>
      <c r="D21" s="197"/>
      <c r="E21" s="197"/>
      <c r="F21" s="197"/>
      <c r="G21" s="197"/>
      <c r="H21" s="204"/>
      <c r="I21" s="205"/>
      <c r="J21" s="206"/>
      <c r="K21" s="206"/>
    </row>
    <row r="22" spans="1:11" ht="15.75" x14ac:dyDescent="0.25">
      <c r="A22" s="207" t="s">
        <v>177</v>
      </c>
      <c r="B22" s="208"/>
      <c r="C22" s="209">
        <f>K15</f>
        <v>277150</v>
      </c>
      <c r="D22" s="210"/>
      <c r="E22" s="211"/>
      <c r="F22" s="209">
        <f>F20/12</f>
        <v>55430</v>
      </c>
      <c r="G22" s="211"/>
      <c r="H22" s="209">
        <f>H20/12</f>
        <v>2494.35</v>
      </c>
      <c r="I22" s="211"/>
      <c r="J22" s="212">
        <f>J20/12</f>
        <v>335074.35000000003</v>
      </c>
      <c r="K22" s="213"/>
    </row>
    <row r="23" spans="1:11" ht="15.75" x14ac:dyDescent="0.25">
      <c r="A23" s="71"/>
      <c r="B23" s="71"/>
      <c r="C23" s="57"/>
      <c r="D23" s="57"/>
      <c r="E23" s="57"/>
      <c r="F23" s="57"/>
      <c r="G23" s="57"/>
      <c r="H23" s="57"/>
      <c r="I23" s="57"/>
      <c r="J23" s="83"/>
      <c r="K23" s="73"/>
    </row>
    <row r="24" spans="1:11" ht="15.75" x14ac:dyDescent="0.25">
      <c r="A24" s="89"/>
      <c r="B24" s="89"/>
      <c r="C24" s="90"/>
      <c r="D24" s="90"/>
      <c r="E24" s="90"/>
      <c r="F24" s="90"/>
      <c r="G24" s="90"/>
      <c r="H24" s="90"/>
      <c r="I24" s="90"/>
      <c r="J24" s="87"/>
      <c r="K24" s="86"/>
    </row>
    <row r="25" spans="1:11" ht="15.75" customHeight="1" x14ac:dyDescent="0.25">
      <c r="A25" s="198" t="s">
        <v>77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</row>
    <row r="26" spans="1:11" ht="15" customHeight="1" x14ac:dyDescent="0.25">
      <c r="A26" s="199"/>
      <c r="B26" s="199"/>
      <c r="C26" s="199"/>
      <c r="D26" s="199"/>
      <c r="E26" s="199"/>
      <c r="F26" s="199"/>
      <c r="G26" s="199"/>
      <c r="H26" s="199"/>
      <c r="I26" s="199"/>
      <c r="J26" s="198"/>
      <c r="K26" s="198"/>
    </row>
    <row r="27" spans="1:11" ht="31.5" x14ac:dyDescent="0.25">
      <c r="A27" s="192" t="s">
        <v>35</v>
      </c>
      <c r="B27" s="192"/>
      <c r="C27" s="192"/>
      <c r="D27" s="192"/>
      <c r="E27" s="192" t="s">
        <v>37</v>
      </c>
      <c r="F27" s="192"/>
      <c r="G27" s="192" t="s">
        <v>36</v>
      </c>
      <c r="H27" s="192"/>
      <c r="I27" s="72" t="s">
        <v>190</v>
      </c>
      <c r="J27" s="91"/>
      <c r="K27" s="92"/>
    </row>
    <row r="28" spans="1:11" ht="15.75" x14ac:dyDescent="0.25">
      <c r="A28" s="196" t="s">
        <v>33</v>
      </c>
      <c r="B28" s="196"/>
      <c r="C28" s="196"/>
      <c r="D28" s="196"/>
      <c r="E28" s="197">
        <v>10000</v>
      </c>
      <c r="F28" s="197"/>
      <c r="G28" s="197">
        <f>E28*12</f>
        <v>120000</v>
      </c>
      <c r="H28" s="197"/>
      <c r="I28" s="74">
        <v>120000</v>
      </c>
      <c r="J28" s="91"/>
      <c r="K28" s="57"/>
    </row>
    <row r="29" spans="1:11" ht="15.75" customHeight="1" x14ac:dyDescent="0.25">
      <c r="A29" s="196" t="s">
        <v>34</v>
      </c>
      <c r="B29" s="196"/>
      <c r="C29" s="196"/>
      <c r="D29" s="196"/>
      <c r="E29" s="197">
        <v>19500</v>
      </c>
      <c r="F29" s="197"/>
      <c r="G29" s="197">
        <f>E29*12</f>
        <v>234000</v>
      </c>
      <c r="H29" s="197"/>
      <c r="I29" s="197">
        <v>234000</v>
      </c>
      <c r="J29" s="200"/>
      <c r="K29" s="201"/>
    </row>
    <row r="30" spans="1:11" ht="15.75" customHeight="1" x14ac:dyDescent="0.25">
      <c r="A30" s="196"/>
      <c r="B30" s="196"/>
      <c r="C30" s="196"/>
      <c r="D30" s="196"/>
      <c r="E30" s="197"/>
      <c r="F30" s="197"/>
      <c r="G30" s="197"/>
      <c r="H30" s="197"/>
      <c r="I30" s="197"/>
      <c r="J30" s="200"/>
      <c r="K30" s="201"/>
    </row>
    <row r="31" spans="1:11" ht="15.75" customHeight="1" x14ac:dyDescent="0.25">
      <c r="A31" s="194" t="s">
        <v>178</v>
      </c>
      <c r="B31" s="194"/>
      <c r="C31" s="194"/>
      <c r="D31" s="194"/>
      <c r="E31" s="195">
        <f t="shared" ref="E31" si="2">SUM(E28:F30)</f>
        <v>29500</v>
      </c>
      <c r="F31" s="195"/>
      <c r="G31" s="93" t="s">
        <v>179</v>
      </c>
      <c r="H31" s="93"/>
      <c r="I31" s="93">
        <f>SUM(I28:I30)</f>
        <v>354000</v>
      </c>
      <c r="J31" s="93"/>
      <c r="K31" s="59"/>
    </row>
  </sheetData>
  <mergeCells count="57">
    <mergeCell ref="H1:K1"/>
    <mergeCell ref="G2:K2"/>
    <mergeCell ref="A3:K3"/>
    <mergeCell ref="F4:K4"/>
    <mergeCell ref="A5:B5"/>
    <mergeCell ref="C5:D6"/>
    <mergeCell ref="E5:E6"/>
    <mergeCell ref="F5:F6"/>
    <mergeCell ref="G5:H5"/>
    <mergeCell ref="I5:I6"/>
    <mergeCell ref="J5:J6"/>
    <mergeCell ref="K5:K6"/>
    <mergeCell ref="C7:D7"/>
    <mergeCell ref="A8:A9"/>
    <mergeCell ref="B8:B9"/>
    <mergeCell ref="C8:D8"/>
    <mergeCell ref="C9:D9"/>
    <mergeCell ref="A10:A14"/>
    <mergeCell ref="B10:B14"/>
    <mergeCell ref="C10:D10"/>
    <mergeCell ref="C11:D11"/>
    <mergeCell ref="C12:D12"/>
    <mergeCell ref="C13:D13"/>
    <mergeCell ref="C14:D14"/>
    <mergeCell ref="G15:H15"/>
    <mergeCell ref="A17:K17"/>
    <mergeCell ref="A18:B19"/>
    <mergeCell ref="C18:K18"/>
    <mergeCell ref="C19:E19"/>
    <mergeCell ref="F19:G19"/>
    <mergeCell ref="H19:I19"/>
    <mergeCell ref="J19:K19"/>
    <mergeCell ref="A22:B22"/>
    <mergeCell ref="C22:E22"/>
    <mergeCell ref="F22:G22"/>
    <mergeCell ref="H22:I22"/>
    <mergeCell ref="J22:K22"/>
    <mergeCell ref="A20:B21"/>
    <mergeCell ref="C20:E21"/>
    <mergeCell ref="F20:G21"/>
    <mergeCell ref="H20:I21"/>
    <mergeCell ref="J20:K21"/>
    <mergeCell ref="A25:K26"/>
    <mergeCell ref="A27:D27"/>
    <mergeCell ref="E27:F27"/>
    <mergeCell ref="G27:H27"/>
    <mergeCell ref="I29:I30"/>
    <mergeCell ref="J29:J30"/>
    <mergeCell ref="K29:K30"/>
    <mergeCell ref="A28:D28"/>
    <mergeCell ref="E28:F28"/>
    <mergeCell ref="G28:H28"/>
    <mergeCell ref="A31:D31"/>
    <mergeCell ref="E31:F31"/>
    <mergeCell ref="A29:D30"/>
    <mergeCell ref="E29:F30"/>
    <mergeCell ref="G29:H30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B16" sqref="B16"/>
    </sheetView>
  </sheetViews>
  <sheetFormatPr defaultRowHeight="15" x14ac:dyDescent="0.25"/>
  <cols>
    <col min="1" max="1" width="7.140625" style="27" customWidth="1"/>
    <col min="2" max="2" width="16.140625" style="27" customWidth="1"/>
    <col min="3" max="3" width="20.42578125" style="27" customWidth="1"/>
    <col min="4" max="4" width="19.140625" style="27" customWidth="1"/>
    <col min="5" max="5" width="15.42578125" style="27" customWidth="1"/>
    <col min="6" max="6" width="10.28515625" style="27" customWidth="1"/>
    <col min="7" max="7" width="10.5703125" style="27" customWidth="1"/>
    <col min="8" max="8" width="9.140625" style="27"/>
    <col min="9" max="9" width="12.140625" style="27" customWidth="1"/>
    <col min="10" max="10" width="10" style="27" customWidth="1"/>
    <col min="11" max="16384" width="9.140625" style="27"/>
  </cols>
  <sheetData>
    <row r="1" spans="1:11" x14ac:dyDescent="0.25">
      <c r="A1" s="231" t="s">
        <v>164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1" x14ac:dyDescent="0.25">
      <c r="A2" s="30"/>
      <c r="B2" s="30"/>
      <c r="C2" s="30"/>
      <c r="D2" s="30"/>
      <c r="E2" s="30"/>
      <c r="F2" s="30"/>
      <c r="G2" s="30"/>
      <c r="H2" s="30"/>
      <c r="I2" s="30"/>
    </row>
    <row r="3" spans="1:11" ht="42.75" customHeight="1" x14ac:dyDescent="0.25">
      <c r="A3" s="28" t="s">
        <v>165</v>
      </c>
      <c r="B3" s="28" t="s">
        <v>166</v>
      </c>
      <c r="C3" s="28" t="s">
        <v>167</v>
      </c>
      <c r="D3" s="28" t="s">
        <v>168</v>
      </c>
      <c r="E3" s="28" t="s">
        <v>169</v>
      </c>
      <c r="F3" s="28" t="s">
        <v>170</v>
      </c>
      <c r="G3" s="28" t="s">
        <v>171</v>
      </c>
      <c r="H3" s="28" t="s">
        <v>172</v>
      </c>
      <c r="I3" s="28" t="s">
        <v>173</v>
      </c>
      <c r="J3" s="28" t="s">
        <v>174</v>
      </c>
      <c r="K3" s="30"/>
    </row>
    <row r="4" spans="1:11" x14ac:dyDescent="0.25">
      <c r="A4" s="28">
        <v>1</v>
      </c>
      <c r="B4" s="34" t="s">
        <v>175</v>
      </c>
      <c r="C4" s="95">
        <v>15000000</v>
      </c>
      <c r="D4" s="95">
        <v>10000000</v>
      </c>
      <c r="E4" s="95">
        <v>2400000</v>
      </c>
      <c r="F4" s="96">
        <v>0.1</v>
      </c>
      <c r="G4" s="97">
        <f>(C4+D4+E4)*F4/100</f>
        <v>27400</v>
      </c>
      <c r="H4" s="95"/>
      <c r="I4" s="95"/>
      <c r="J4" s="232">
        <f>G4+I5</f>
        <v>40000</v>
      </c>
    </row>
    <row r="5" spans="1:11" ht="30" x14ac:dyDescent="0.25">
      <c r="A5" s="28">
        <v>2</v>
      </c>
      <c r="B5" s="34" t="s">
        <v>176</v>
      </c>
      <c r="C5" s="95"/>
      <c r="D5" s="95"/>
      <c r="E5" s="95"/>
      <c r="F5" s="95"/>
      <c r="G5" s="95"/>
      <c r="H5" s="95">
        <v>1050</v>
      </c>
      <c r="I5" s="97">
        <f>H5*12</f>
        <v>12600</v>
      </c>
      <c r="J5" s="232"/>
    </row>
    <row r="6" spans="1:11" x14ac:dyDescent="0.25">
      <c r="A6" s="30"/>
      <c r="B6" s="30"/>
      <c r="C6" s="30"/>
      <c r="D6" s="30"/>
      <c r="E6" s="30"/>
      <c r="F6" s="30"/>
      <c r="G6" s="30"/>
      <c r="H6" s="30"/>
      <c r="I6" s="30"/>
    </row>
    <row r="7" spans="1:11" x14ac:dyDescent="0.25">
      <c r="A7" s="30"/>
      <c r="B7" s="30"/>
      <c r="C7" s="30"/>
      <c r="D7" s="30"/>
      <c r="E7" s="30"/>
      <c r="F7" s="30"/>
      <c r="G7" s="30"/>
      <c r="H7" s="30"/>
      <c r="I7" s="30"/>
    </row>
  </sheetData>
  <mergeCells count="2">
    <mergeCell ref="A1:J1"/>
    <mergeCell ref="J4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Структура  2016</vt:lpstr>
      <vt:lpstr>Смета Ямская 86</vt:lpstr>
      <vt:lpstr>Благоустройство</vt:lpstr>
      <vt:lpstr>Уборка снега</vt:lpstr>
      <vt:lpstr>Электроснабжение</vt:lpstr>
      <vt:lpstr>Теплоснабжение</vt:lpstr>
      <vt:lpstr>Водоснабжение и канал.</vt:lpstr>
      <vt:lpstr>ФОТ</vt:lpstr>
      <vt:lpstr>Банк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Yuriy</cp:lastModifiedBy>
  <cp:lastPrinted>2016-03-14T05:25:03Z</cp:lastPrinted>
  <dcterms:created xsi:type="dcterms:W3CDTF">2016-02-29T17:03:57Z</dcterms:created>
  <dcterms:modified xsi:type="dcterms:W3CDTF">2016-03-14T05:25:09Z</dcterms:modified>
</cp:coreProperties>
</file>