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Смета 2015 общ." sheetId="4" r:id="rId1"/>
    <sheet name="Смета 2015 88,90,92 " sheetId="5" r:id="rId2"/>
    <sheet name="Смета 2015 86 " sheetId="6" r:id="rId3"/>
  </sheets>
  <definedNames>
    <definedName name="_xlnm.Print_Area" localSheetId="1">'Смета 2015 88,90,92 '!$A$1:$P$92</definedName>
  </definedNames>
  <calcPr calcId="145621"/>
</workbook>
</file>

<file path=xl/calcChain.xml><?xml version="1.0" encoding="utf-8"?>
<calcChain xmlns="http://schemas.openxmlformats.org/spreadsheetml/2006/main">
  <c r="F66" i="6" l="1"/>
  <c r="O63" i="6"/>
  <c r="N63" i="6"/>
  <c r="M63" i="6"/>
  <c r="L63" i="6"/>
  <c r="K63" i="6"/>
  <c r="P63" i="6" s="1"/>
  <c r="H63" i="6"/>
  <c r="G63" i="6"/>
  <c r="F63" i="6"/>
  <c r="E63" i="6"/>
  <c r="D63" i="6"/>
  <c r="C63" i="6"/>
  <c r="P61" i="6"/>
  <c r="P60" i="6"/>
  <c r="P59" i="6"/>
  <c r="P58" i="6"/>
  <c r="P57" i="6"/>
  <c r="P56" i="6"/>
  <c r="P62" i="6" s="1"/>
  <c r="P52" i="6"/>
  <c r="P51" i="6"/>
  <c r="P50" i="6"/>
  <c r="P49" i="6"/>
  <c r="P48" i="6"/>
  <c r="P47" i="6"/>
  <c r="P53" i="6" s="1"/>
  <c r="J43" i="6"/>
  <c r="J42" i="6"/>
  <c r="J41" i="6"/>
  <c r="J40" i="6"/>
  <c r="J33" i="6"/>
  <c r="J29" i="6"/>
  <c r="J28" i="6"/>
  <c r="J27" i="6"/>
  <c r="J26" i="6"/>
  <c r="J25" i="6"/>
  <c r="J24" i="6"/>
  <c r="J23" i="6"/>
  <c r="J22" i="6" s="1"/>
  <c r="I22" i="6" s="1"/>
  <c r="J19" i="6"/>
  <c r="J18" i="6"/>
  <c r="J17" i="6"/>
  <c r="J16" i="6"/>
  <c r="J15" i="6"/>
  <c r="J14" i="6"/>
  <c r="J13" i="6" s="1"/>
  <c r="I13" i="6"/>
  <c r="J12" i="6"/>
  <c r="J11" i="6"/>
  <c r="J9" i="6" s="1"/>
  <c r="J63" i="6" s="1"/>
  <c r="J10" i="6"/>
  <c r="I9" i="6"/>
  <c r="C6" i="6"/>
  <c r="C5" i="6"/>
  <c r="E85" i="5"/>
  <c r="E84" i="5"/>
  <c r="E83" i="5"/>
  <c r="E82" i="5"/>
  <c r="E81" i="5"/>
  <c r="E79" i="5"/>
  <c r="E86" i="5" s="1"/>
  <c r="G86" i="5" s="1"/>
  <c r="E77" i="5"/>
  <c r="E76" i="5"/>
  <c r="E75" i="5"/>
  <c r="E74" i="5"/>
  <c r="E78" i="5" s="1"/>
  <c r="G78" i="5" s="1"/>
  <c r="P60" i="5" s="1"/>
  <c r="P64" i="5" s="1"/>
  <c r="J69" i="5"/>
  <c r="P66" i="5"/>
  <c r="O66" i="5"/>
  <c r="N66" i="5"/>
  <c r="M66" i="5"/>
  <c r="L66" i="5"/>
  <c r="K66" i="5"/>
  <c r="P63" i="5"/>
  <c r="P62" i="5"/>
  <c r="P61" i="5"/>
  <c r="P57" i="5"/>
  <c r="P56" i="5"/>
  <c r="P55" i="5"/>
  <c r="P54" i="5"/>
  <c r="P53" i="5"/>
  <c r="P52" i="5"/>
  <c r="P51" i="5"/>
  <c r="P58" i="5" s="1"/>
  <c r="H44" i="5"/>
  <c r="F44" i="5"/>
  <c r="D44" i="5"/>
  <c r="H43" i="5"/>
  <c r="F43" i="5"/>
  <c r="D43" i="5"/>
  <c r="H42" i="5"/>
  <c r="F42" i="5"/>
  <c r="D42" i="5"/>
  <c r="H41" i="5"/>
  <c r="F41" i="5"/>
  <c r="D41" i="5"/>
  <c r="H33" i="5"/>
  <c r="F33" i="5"/>
  <c r="D33" i="5"/>
  <c r="H29" i="5"/>
  <c r="F29" i="5"/>
  <c r="D29" i="5"/>
  <c r="H28" i="5"/>
  <c r="F28" i="5"/>
  <c r="D28" i="5"/>
  <c r="H27" i="5"/>
  <c r="F27" i="5"/>
  <c r="D27" i="5"/>
  <c r="H26" i="5"/>
  <c r="F26" i="5"/>
  <c r="D26" i="5"/>
  <c r="H25" i="5"/>
  <c r="F25" i="5"/>
  <c r="D25" i="5"/>
  <c r="H24" i="5"/>
  <c r="F24" i="5"/>
  <c r="F22" i="5" s="1"/>
  <c r="E22" i="5" s="1"/>
  <c r="D24" i="5"/>
  <c r="H23" i="5"/>
  <c r="H22" i="5" s="1"/>
  <c r="G22" i="5" s="1"/>
  <c r="F23" i="5"/>
  <c r="D23" i="5"/>
  <c r="D22" i="5" s="1"/>
  <c r="C22" i="5" s="1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F13" i="5" s="1"/>
  <c r="D15" i="5"/>
  <c r="H14" i="5"/>
  <c r="H13" i="5" s="1"/>
  <c r="F14" i="5"/>
  <c r="D14" i="5"/>
  <c r="D13" i="5" s="1"/>
  <c r="G13" i="5"/>
  <c r="E13" i="5"/>
  <c r="C13" i="5"/>
  <c r="H12" i="5"/>
  <c r="F12" i="5"/>
  <c r="D12" i="5"/>
  <c r="H11" i="5"/>
  <c r="F11" i="5"/>
  <c r="D11" i="5"/>
  <c r="H10" i="5"/>
  <c r="F10" i="5"/>
  <c r="D10" i="5"/>
  <c r="H9" i="5"/>
  <c r="G9" i="5"/>
  <c r="F9" i="5"/>
  <c r="E9" i="5"/>
  <c r="D9" i="5"/>
  <c r="C9" i="5"/>
  <c r="C6" i="5"/>
  <c r="C5" i="5"/>
  <c r="F65" i="4"/>
  <c r="O62" i="4"/>
  <c r="N62" i="4"/>
  <c r="M62" i="4"/>
  <c r="L62" i="4"/>
  <c r="K62" i="4"/>
  <c r="P62" i="4" s="1"/>
  <c r="J62" i="4"/>
  <c r="J65" i="4" s="1"/>
  <c r="I62" i="4"/>
  <c r="H62" i="4"/>
  <c r="G62" i="4"/>
  <c r="F62" i="4"/>
  <c r="E62" i="4"/>
  <c r="D62" i="4"/>
  <c r="C62" i="4"/>
  <c r="P60" i="4"/>
  <c r="P59" i="4"/>
  <c r="P58" i="4"/>
  <c r="P57" i="4"/>
  <c r="P56" i="4"/>
  <c r="P61" i="4" s="1"/>
  <c r="P53" i="4"/>
  <c r="P52" i="4"/>
  <c r="P51" i="4"/>
  <c r="P50" i="4"/>
  <c r="P54" i="4" s="1"/>
  <c r="C7" i="4"/>
  <c r="C6" i="4"/>
  <c r="I63" i="6" l="1"/>
  <c r="J66" i="6"/>
  <c r="K66" i="6"/>
  <c r="D66" i="5"/>
  <c r="F66" i="5"/>
  <c r="E66" i="5" s="1"/>
  <c r="H66" i="5"/>
  <c r="G66" i="5" s="1"/>
  <c r="K65" i="4"/>
  <c r="F69" i="5" l="1"/>
  <c r="K69" i="5" s="1"/>
  <c r="C66" i="5"/>
</calcChain>
</file>

<file path=xl/comments1.xml><?xml version="1.0" encoding="utf-8"?>
<comments xmlns="http://schemas.openxmlformats.org/spreadsheetml/2006/main">
  <authors>
    <author>Автор</author>
  </authors>
  <commentLis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дворника 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(свечи+86)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песок-7000 (город Чистоты)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2790 (январь-март)-"Рублевка" свечки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-9593 (свечи)
материалы ч/з техничек -5185 (д.86)
коврик резиновый 3921 (д.86)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04"/>
          </rPr>
          <t>Buhgalter:по дог. С ИП Харламова (ноябрь 2015) свечки
Замена разб.стекла 2500 86
Изгот.ключей 1850 86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замков на выходе на кровлю 86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светильники в подъезды свечек</t>
        </r>
      </text>
    </comment>
    <comment ref="L18" authorId="0">
      <text>
        <r>
          <rPr>
            <sz val="7"/>
            <color indexed="81"/>
            <rFont val="Tahoma"/>
            <family val="2"/>
            <charset val="204"/>
          </rPr>
          <t xml:space="preserve">Промывка теплообменников-80500 свечки
5592,8 - замена манометров свечки
13208,2 - поверка манометров свечки
</t>
        </r>
      </text>
    </comment>
    <comment ref="L19" authorId="0">
      <text>
        <r>
          <rPr>
            <sz val="7"/>
            <color theme="1"/>
            <rFont val="Calibri"/>
            <family val="2"/>
            <charset val="204"/>
            <scheme val="minor"/>
          </rPr>
          <t>18078-водоканалу за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 </t>
        </r>
        <r>
          <rPr>
            <sz val="7"/>
            <color theme="1"/>
            <rFont val="Calibri"/>
            <family val="2"/>
            <charset val="204"/>
            <scheme val="minor"/>
          </rPr>
          <t xml:space="preserve">услуги отключения т подключения 
8960-ремонт насоса (из 27761 по сч.26) по №90.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Статья запланирована на оплату аварийного сантехника (до апреля 2015 г.). Перерасход планировали через доп.доходы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договору подряда январь, февраль, март. С налогами.</t>
        </r>
      </text>
    </comment>
    <comment ref="L21" author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обслуж. Автом.ворот-18000 по дог Спектр СБ
</t>
        </r>
      </text>
    </comment>
    <comment ref="L24" authorId="0">
      <text>
        <r>
          <rPr>
            <sz val="9"/>
            <color indexed="81"/>
            <rFont val="Tahoma"/>
            <family val="2"/>
            <charset val="204"/>
          </rPr>
          <t>з/п +взносы - 4527923,75
артель Энерго-85000
аутсорсинг-81000 (бух)
услуги "Диспетчер-24" -51819,00
услуги юриста -27456,00
157866руб-уборка и мытье МОП по дог."Город Чистоты"
51306 - уборка двора по дог. "Город читоты"</t>
        </r>
      </text>
    </comment>
    <comment ref="P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Превышение связано:
- с доплатой кассиру и бухгалтеру, поскольку запланированной на аутсорсинг суммы не хватило.
- с введением круглосуточной диспетчеризации.
- остались 2 мастера до решения собственников по смете.
Оплата плотника проводилась за счет экономии по электрику.
Компенсация перерасхода за счет фонда развития УК.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с ЗСКБ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
Оплата по актам вып.работ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</t>
        </r>
        <r>
          <rPr>
            <sz val="8"/>
            <color indexed="81"/>
            <rFont val="Tahoma"/>
            <family val="2"/>
            <charset val="204"/>
          </rPr>
          <t>аправка катриджей и НР-5150р
ТО, лента для ККМ - 6030
Оплата по АО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"Призма" 
8600 для кассового аппарата, в том числе:
8500-электронно-цифровая память 
100-марка-пломба
Оплата по счету.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 и удаленного сервера.
Ранее работы выполнялись бесплатно в счет будущего договора. Но в условиях кризиса потребовалось заключение договора с оплатой
Оплата по актам вып.работ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Понятовская
Запланировано исходя из 36000 руб./мес.
По договору 18000 руб./мес.
Оплата по актам вып.работ</t>
        </r>
      </text>
    </comment>
    <comment ref="M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(оплата в 2015г).
В смете на 2015 г. не был запланирован исходя из замораживания тарифа.</t>
        </r>
      </text>
    </comment>
    <comment ref="L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 в ЗСКБ. Заведено уголовное дело в отношении злоумышленников</t>
        </r>
      </text>
    </comment>
    <comment ref="P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Минус компенсация за перерасход ФОТ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туалете вышел из строя насос унитаза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Покупка ноутбука для кассира.</t>
        </r>
      </text>
    </comment>
    <comment ref="L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техничек, электриков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Инструмент для сантехников, электриков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при затоплении квартиры    - 4000
Еженедельная чистка коврика в помещении УК - 2090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 УК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дог. С ООО Транс Сервис
Оплата по актам вып.работ</t>
        </r>
      </text>
    </comment>
    <comment ref="L42" author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по дог ТСЖ-Сервис и ИП Журавский
72820+73488+4710=151018
Оплата по актам вып.работ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
Оплата по актам вып.работ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дворника -5228 (свечки)
матриалы ч/з дворника- 2069(д.86)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(свечи+86)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песок-7000 (город Чистоты)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26 счета-5250 (январь) "ДворСервис"
уборка по договорам ИП Алтбаев, Молот, Двор-сервис -24150руб. (из 75456 сч.26)
148960руб. (ноябрь -декабрь 2015) по дог.с РСК
5500 р. (декабрь доп.) -Город Чистоты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2790 (январь-март)-"Рублевка"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Buhgalter:по дог. С ИП Харламова (ноябрь 2015)
</t>
        </r>
      </text>
    </comment>
    <comment ref="L17" authorId="0">
      <text>
        <r>
          <rPr>
            <sz val="7"/>
            <color indexed="81"/>
            <rFont val="Tahoma"/>
            <family val="2"/>
            <charset val="204"/>
          </rPr>
          <t xml:space="preserve">Промывка теплообменников-80500 свечки
5592,8 - замена манометров свечки
13208,2 - поверка манометров свечки
</t>
        </r>
      </text>
    </comment>
    <comment ref="L18" authorId="0">
      <text>
        <r>
          <rPr>
            <sz val="7"/>
            <color theme="1"/>
            <rFont val="Calibri"/>
            <family val="2"/>
            <charset val="204"/>
            <scheme val="minor"/>
          </rPr>
          <t>18078-водоканалу за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 </t>
        </r>
        <r>
          <rPr>
            <sz val="7"/>
            <color theme="1"/>
            <rFont val="Calibri"/>
            <family val="2"/>
            <charset val="204"/>
            <scheme val="minor"/>
          </rPr>
          <t xml:space="preserve">услуги отключения т подключения 
8960-ремонт насоса (из 27761 по сч.26) по №90.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 по хвс для №90</t>
        </r>
      </text>
    </comment>
    <comment ref="L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аварийному сантехнику. Сверх сметы за счет доп.доходов</t>
        </r>
      </text>
    </comment>
    <comment ref="L20" author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обслуж. Автом.ворот-18000 по дог Спектр СБ
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с ЗСКБ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заправка катриджей и НР-5150р
ТО, лента для ККМ - 6030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8600 для кассового аппарата, в том числе:
8500-электронно-цифровая память 
100-марка-пломба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(уплачен в 2015г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УК.</t>
        </r>
      </text>
    </comment>
    <comment ref="L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Хоз.товары, эл.товары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прризатоплении квартиры    - 4000
Еженельная чистка коврика в помещении УК - 2090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 УК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дог. С ТрансСервис</t>
        </r>
      </text>
    </comment>
    <comment ref="L42" author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по дог ТСЖ-Сервис и ИП Журавский
72820+73488+4710=151018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40032 по сч.26 ремонт в подъезде №88
3500 - Ремонт отлива (альпинисты) №92</t>
        </r>
      </text>
    </comment>
    <comment ref="L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Превышение сметы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матриалы ч/з дворника- 2069(д.86)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(свечи)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Затраты на песок для детской площадки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актам выполненных работ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-5185 (д.86)
коврик резиновый -3921 дома (д.86)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Buhgalter:по дог. С ИП 
Замена разб.стекла 2500
Изгот.ключей 1850
Установка навесных замков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замков на выходе на кровлю 86+дубликаты ключей</t>
        </r>
      </text>
    </comment>
    <comment ref="L23" authorId="0">
      <text>
        <r>
          <rPr>
            <sz val="9"/>
            <color indexed="81"/>
            <rFont val="Tahoma"/>
            <family val="2"/>
            <charset val="204"/>
          </rPr>
          <t xml:space="preserve">з/п +взносы -4590489,75
артель Энерго-85000
аутсорсинг бухгалтер - 81000
услуги "Диспетчер-24" -51819,00
услуги юриста -27456,00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заправка катриджей и НР-5150р
ТО, лента для ККМ - 6030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8600 для кассового аппарата, в том числе:
8500-электронно-цифровая память 
100-марка-пломба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(уплачен в 2015г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УК.</t>
        </r>
      </text>
    </comment>
    <comment ref="L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прризатоплении квартиры    - 4000
Еженедельная чистка коврика в помещении УК</t>
        </r>
      </text>
    </comment>
    <comment ref="N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дог. С ТрансСервис</t>
        </r>
      </text>
    </comment>
    <comment ref="L41" author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по дог ТСЖ-Сервис и ИП Журавский
72820+73488+4710=151018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</t>
        </r>
      </text>
    </comment>
  </commentList>
</comments>
</file>

<file path=xl/sharedStrings.xml><?xml version="1.0" encoding="utf-8"?>
<sst xmlns="http://schemas.openxmlformats.org/spreadsheetml/2006/main" count="435" uniqueCount="149">
  <si>
    <t>Отчет смета 2015 г. УК Финист</t>
  </si>
  <si>
    <t>№ п/п</t>
  </si>
  <si>
    <t>Планируемые затраты УК "Финист"</t>
  </si>
  <si>
    <t>Фактические затраты УК "Финист"</t>
  </si>
  <si>
    <t xml:space="preserve">Отклонение от плана </t>
  </si>
  <si>
    <t>Наименование услуг</t>
  </si>
  <si>
    <t>Дом 88</t>
  </si>
  <si>
    <t>Дом 90</t>
  </si>
  <si>
    <t>Дом 92</t>
  </si>
  <si>
    <t>Дом 86</t>
  </si>
  <si>
    <t>Итого план д.88, д.90, д.92,д.86 руб.</t>
  </si>
  <si>
    <t>Услуги юрид и физ. лиц за год, руб.</t>
  </si>
  <si>
    <t>Расходные материалы, руб. (нал.расчет)</t>
  </si>
  <si>
    <t>Расход ТМЦ  (безнал)</t>
  </si>
  <si>
    <t>Всего за 2015 год</t>
  </si>
  <si>
    <r>
      <t>Тариф с м</t>
    </r>
    <r>
      <rPr>
        <b/>
        <vertAlign val="superscript"/>
        <sz val="9"/>
        <rFont val="Calibri"/>
        <family val="2"/>
        <charset val="204"/>
        <scheme val="minor"/>
      </rPr>
      <t xml:space="preserve">2  </t>
    </r>
    <r>
      <rPr>
        <b/>
        <sz val="9"/>
        <rFont val="Calibri"/>
        <family val="2"/>
        <charset val="204"/>
        <scheme val="minor"/>
      </rPr>
      <t>руб. в месяц</t>
    </r>
  </si>
  <si>
    <t>Расходы за год, руб.</t>
  </si>
  <si>
    <t>10-14</t>
  </si>
  <si>
    <t>1</t>
  </si>
  <si>
    <t>Содержание придомовой территории</t>
  </si>
  <si>
    <t>1.1</t>
  </si>
  <si>
    <t>Уборка территории (материалы, спецодежда)</t>
  </si>
  <si>
    <t>1.2</t>
  </si>
  <si>
    <t>Благоустройство (земля для рассады, торф, кустарники)</t>
  </si>
  <si>
    <t>1.3</t>
  </si>
  <si>
    <t>Уборка снега</t>
  </si>
  <si>
    <t>2</t>
  </si>
  <si>
    <t>Содержание общего имущества</t>
  </si>
  <si>
    <t>2.1</t>
  </si>
  <si>
    <t>Уборка помещений</t>
  </si>
  <si>
    <t>2.2</t>
  </si>
  <si>
    <t>Утепление помещений</t>
  </si>
  <si>
    <t>2.3</t>
  </si>
  <si>
    <t>ТО электрохозяйства</t>
  </si>
  <si>
    <t>2.4</t>
  </si>
  <si>
    <t>ТО теплохозяйства</t>
  </si>
  <si>
    <t>2.5</t>
  </si>
  <si>
    <t>ТО водоснабжения и канализации</t>
  </si>
  <si>
    <t>2.6</t>
  </si>
  <si>
    <t>Аварийное обслуживание сетей</t>
  </si>
  <si>
    <t>2.7</t>
  </si>
  <si>
    <t>ТО автоматических ворот</t>
  </si>
  <si>
    <t>2.8</t>
  </si>
  <si>
    <t>Текущий ремонт мест общего пользования</t>
  </si>
  <si>
    <t>3</t>
  </si>
  <si>
    <t>Управление жилым фондом</t>
  </si>
  <si>
    <t>3.1</t>
  </si>
  <si>
    <t>ФОТ</t>
  </si>
  <si>
    <t>3.2</t>
  </si>
  <si>
    <t>Банковское обслуживание</t>
  </si>
  <si>
    <t>3.3</t>
  </si>
  <si>
    <t>Биллинг</t>
  </si>
  <si>
    <t>3.4</t>
  </si>
  <si>
    <t>Оргтехника</t>
  </si>
  <si>
    <t>3.5</t>
  </si>
  <si>
    <t>Услуги программиста</t>
  </si>
  <si>
    <t>3.6</t>
  </si>
  <si>
    <t>Аренда офиса</t>
  </si>
  <si>
    <t>3.7</t>
  </si>
  <si>
    <t>Канцтовары</t>
  </si>
  <si>
    <t>3.8</t>
  </si>
  <si>
    <t>Услуги связи</t>
  </si>
  <si>
    <t>3.9</t>
  </si>
  <si>
    <t>Налог в связи с применением УСН</t>
  </si>
  <si>
    <t>3.10</t>
  </si>
  <si>
    <t>Форс-мажор</t>
  </si>
  <si>
    <t>Фонд развития УК</t>
  </si>
  <si>
    <t>3.9.2</t>
  </si>
  <si>
    <t>Гос.пошлина за получение лицензии УК</t>
  </si>
  <si>
    <t>3.9.3</t>
  </si>
  <si>
    <t xml:space="preserve">Замена сололифта </t>
  </si>
  <si>
    <t>3.9.4</t>
  </si>
  <si>
    <t>Покупка ноутбука, 1 шт.</t>
  </si>
  <si>
    <t>3.9.5</t>
  </si>
  <si>
    <t>Спец.одежда</t>
  </si>
  <si>
    <t>3.9.6</t>
  </si>
  <si>
    <t>Инструмент</t>
  </si>
  <si>
    <t>3.9.7</t>
  </si>
  <si>
    <t>4</t>
  </si>
  <si>
    <t>Вывоз мусора</t>
  </si>
  <si>
    <t>5</t>
  </si>
  <si>
    <t>Домофон</t>
  </si>
  <si>
    <t>6</t>
  </si>
  <si>
    <t>Содержание лифта</t>
  </si>
  <si>
    <t xml:space="preserve"> </t>
  </si>
  <si>
    <t>7</t>
  </si>
  <si>
    <t>Накопительный фонд</t>
  </si>
  <si>
    <t>7.1.</t>
  </si>
  <si>
    <t>Устройство противоскользящего покрытия на крыльцо 88, 90, 92</t>
  </si>
  <si>
    <t>7.2</t>
  </si>
  <si>
    <t>8</t>
  </si>
  <si>
    <t>Доп.доход</t>
  </si>
  <si>
    <t>9</t>
  </si>
  <si>
    <t>Статьи перерасхода</t>
  </si>
  <si>
    <t>9.1.</t>
  </si>
  <si>
    <t>Итого</t>
  </si>
  <si>
    <t>10</t>
  </si>
  <si>
    <t>Статьи доп.дохода</t>
  </si>
  <si>
    <t>10.1</t>
  </si>
  <si>
    <t>10.2</t>
  </si>
  <si>
    <t>10.3</t>
  </si>
  <si>
    <t>10.4</t>
  </si>
  <si>
    <t>10.5</t>
  </si>
  <si>
    <t>ВСЕГО:</t>
  </si>
  <si>
    <t>год</t>
  </si>
  <si>
    <t>д.88+д.90+д.92 =</t>
  </si>
  <si>
    <t>д.86</t>
  </si>
  <si>
    <t>Итого план д.88, д.90, д.92,руб.</t>
  </si>
  <si>
    <t>Хоз.материалы для офиса</t>
  </si>
  <si>
    <t>3.9.8</t>
  </si>
  <si>
    <t>7.1</t>
  </si>
  <si>
    <t>8.1</t>
  </si>
  <si>
    <t>Оплата аварийного сантехника</t>
  </si>
  <si>
    <t>9.2</t>
  </si>
  <si>
    <t>9.3</t>
  </si>
  <si>
    <t>9.4</t>
  </si>
  <si>
    <t>9.5</t>
  </si>
  <si>
    <t>9.6</t>
  </si>
  <si>
    <t>9.7</t>
  </si>
  <si>
    <t>10.1.</t>
  </si>
  <si>
    <t>Аренда ОИ</t>
  </si>
  <si>
    <t>Доход от аренды ОИ</t>
  </si>
  <si>
    <t>№</t>
  </si>
  <si>
    <t>Наименование</t>
  </si>
  <si>
    <t>Адрес</t>
  </si>
  <si>
    <t>Доход, руб./мес.</t>
  </si>
  <si>
    <t>Доход, руб. 2015</t>
  </si>
  <si>
    <t>Расход, руб. 2015</t>
  </si>
  <si>
    <t>Остаток, руб. 2015</t>
  </si>
  <si>
    <t>Ростелеком</t>
  </si>
  <si>
    <t>88,90,92</t>
  </si>
  <si>
    <t>Сантел</t>
  </si>
  <si>
    <t>Тура-Телеком</t>
  </si>
  <si>
    <t>ПлазмаВижен</t>
  </si>
  <si>
    <t>Гефест</t>
  </si>
  <si>
    <t>Техно</t>
  </si>
  <si>
    <t>Спика</t>
  </si>
  <si>
    <t>Эр-ТК тр-т</t>
  </si>
  <si>
    <t>Эр-ТК оборуд</t>
  </si>
  <si>
    <t>ТМК</t>
  </si>
  <si>
    <t>Доход от продажи пультов</t>
  </si>
  <si>
    <t>Закуплено</t>
  </si>
  <si>
    <t>Расход без продажи</t>
  </si>
  <si>
    <t>Продажа</t>
  </si>
  <si>
    <t>Итого план д.86 руб.</t>
  </si>
  <si>
    <t>8.2.</t>
  </si>
  <si>
    <t>8.3.</t>
  </si>
  <si>
    <t>8.4.</t>
  </si>
  <si>
    <t>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</si>
</sst>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  <font>
      <sz val="8"/>
      <name val="Arial"/>
      <family val="2"/>
    </font>
    <font>
      <sz val="9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"/>
      <color indexed="81"/>
      <name val="Tahoma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b/>
      <sz val="7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6" fillId="0" borderId="0"/>
    <xf numFmtId="0" fontId="13" fillId="0" borderId="0"/>
    <xf numFmtId="0" fontId="1" fillId="0" borderId="0"/>
    <xf numFmtId="0" fontId="13" fillId="0" borderId="0"/>
    <xf numFmtId="0" fontId="14" fillId="0" borderId="0"/>
    <xf numFmtId="165" fontId="14" fillId="0" borderId="0" applyFont="0" applyFill="0" applyBorder="0" applyAlignment="0" applyProtection="0"/>
  </cellStyleXfs>
  <cellXfs count="100">
    <xf numFmtId="0" fontId="0" fillId="0" borderId="0" xfId="0"/>
    <xf numFmtId="49" fontId="3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2" fontId="3" fillId="2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right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2" fontId="4" fillId="0" borderId="2" xfId="2" applyNumberFormat="1" applyFont="1" applyFill="1" applyBorder="1" applyAlignment="1">
      <alignment horizontal="left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2" fontId="3" fillId="0" borderId="2" xfId="2" applyNumberFormat="1" applyFont="1" applyFill="1" applyBorder="1" applyAlignment="1">
      <alignment horizontal="left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0" borderId="2" xfId="3" applyNumberFormat="1" applyFont="1" applyFill="1" applyBorder="1" applyAlignment="1">
      <alignment horizontal="right" vertical="center" wrapText="1"/>
    </xf>
    <xf numFmtId="4" fontId="7" fillId="0" borderId="2" xfId="1" applyNumberFormat="1" applyFont="1" applyFill="1" applyBorder="1" applyAlignment="1">
      <alignment horizontal="right" vertical="center" wrapText="1"/>
    </xf>
    <xf numFmtId="4" fontId="3" fillId="2" borderId="8" xfId="2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Alignment="1">
      <alignment vertical="center" wrapText="1"/>
    </xf>
    <xf numFmtId="4" fontId="3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4"/>
    <cellStyle name="Обычный 4" xfId="5"/>
    <cellStyle name="Обычный 5" xfId="6"/>
    <cellStyle name="Обычный 6" xfId="7"/>
    <cellStyle name="Обычный_Отчет по договору (2)" xfId="3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80"/>
  <sheetViews>
    <sheetView workbookViewId="0">
      <selection activeCell="F15" sqref="F15"/>
    </sheetView>
  </sheetViews>
  <sheetFormatPr defaultRowHeight="12" x14ac:dyDescent="0.25"/>
  <cols>
    <col min="1" max="1" width="5.5703125" style="49" customWidth="1"/>
    <col min="2" max="2" width="25.28515625" style="2" customWidth="1"/>
    <col min="3" max="3" width="9.5703125" style="3" customWidth="1"/>
    <col min="4" max="4" width="10.140625" style="4" customWidth="1"/>
    <col min="5" max="5" width="9.28515625" style="3" customWidth="1"/>
    <col min="6" max="6" width="9.7109375" style="3" customWidth="1"/>
    <col min="7" max="7" width="8.28515625" style="3" customWidth="1"/>
    <col min="8" max="8" width="10.28515625" style="3" customWidth="1"/>
    <col min="9" max="9" width="8.85546875" style="3" customWidth="1"/>
    <col min="10" max="10" width="9.85546875" style="3" customWidth="1"/>
    <col min="11" max="11" width="12.28515625" style="5" customWidth="1"/>
    <col min="12" max="15" width="11.7109375" style="6" customWidth="1"/>
    <col min="16" max="16" width="13.140625" style="7" customWidth="1"/>
    <col min="17" max="16384" width="9.140625" style="8"/>
  </cols>
  <sheetData>
    <row r="1" spans="1:16" x14ac:dyDescent="0.25">
      <c r="A1" s="1"/>
    </row>
    <row r="2" spans="1:16" s="10" customFormat="1" ht="18.7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35.25" customHeight="1" x14ac:dyDescent="0.25">
      <c r="A3" s="11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3" t="s">
        <v>3</v>
      </c>
      <c r="M3" s="14"/>
      <c r="N3" s="14"/>
      <c r="O3" s="15"/>
      <c r="P3" s="16" t="s">
        <v>4</v>
      </c>
    </row>
    <row r="4" spans="1:16" ht="12" customHeight="1" x14ac:dyDescent="0.25">
      <c r="A4" s="11"/>
      <c r="B4" s="17" t="s">
        <v>5</v>
      </c>
      <c r="C4" s="18" t="s">
        <v>6</v>
      </c>
      <c r="D4" s="19"/>
      <c r="E4" s="20" t="s">
        <v>7</v>
      </c>
      <c r="F4" s="20"/>
      <c r="G4" s="20" t="s">
        <v>8</v>
      </c>
      <c r="H4" s="20"/>
      <c r="I4" s="21" t="s">
        <v>9</v>
      </c>
      <c r="J4" s="22"/>
      <c r="K4" s="23" t="s">
        <v>10</v>
      </c>
      <c r="L4" s="24" t="s">
        <v>11</v>
      </c>
      <c r="M4" s="25" t="s">
        <v>12</v>
      </c>
      <c r="N4" s="25" t="s">
        <v>13</v>
      </c>
      <c r="O4" s="25" t="s">
        <v>14</v>
      </c>
      <c r="P4" s="16"/>
    </row>
    <row r="5" spans="1:16" ht="12" customHeight="1" x14ac:dyDescent="0.25">
      <c r="A5" s="11"/>
      <c r="B5" s="26"/>
      <c r="C5" s="18">
        <v>6414.1</v>
      </c>
      <c r="D5" s="19"/>
      <c r="E5" s="21">
        <v>6387.7</v>
      </c>
      <c r="F5" s="22"/>
      <c r="G5" s="21">
        <v>6497.32</v>
      </c>
      <c r="H5" s="22"/>
      <c r="I5" s="21">
        <v>24004.01</v>
      </c>
      <c r="J5" s="22"/>
      <c r="K5" s="23"/>
      <c r="L5" s="27"/>
      <c r="M5" s="28"/>
      <c r="N5" s="28"/>
      <c r="O5" s="28"/>
      <c r="P5" s="16"/>
    </row>
    <row r="6" spans="1:16" ht="12" customHeight="1" x14ac:dyDescent="0.25">
      <c r="A6" s="11"/>
      <c r="B6" s="26"/>
      <c r="C6" s="18">
        <f>C5+E5+G5</f>
        <v>19299.12</v>
      </c>
      <c r="D6" s="29"/>
      <c r="E6" s="29"/>
      <c r="F6" s="29"/>
      <c r="G6" s="29"/>
      <c r="H6" s="19"/>
      <c r="I6" s="30"/>
      <c r="J6" s="31"/>
      <c r="K6" s="23"/>
      <c r="L6" s="27"/>
      <c r="M6" s="28"/>
      <c r="N6" s="28"/>
      <c r="O6" s="28"/>
      <c r="P6" s="16"/>
    </row>
    <row r="7" spans="1:16" ht="12" customHeight="1" x14ac:dyDescent="0.25">
      <c r="A7" s="11"/>
      <c r="B7" s="26"/>
      <c r="C7" s="18">
        <f>C6+I5</f>
        <v>43303.13</v>
      </c>
      <c r="D7" s="29"/>
      <c r="E7" s="29"/>
      <c r="F7" s="29"/>
      <c r="G7" s="29"/>
      <c r="H7" s="19"/>
      <c r="I7" s="30"/>
      <c r="J7" s="31"/>
      <c r="K7" s="23"/>
      <c r="L7" s="27"/>
      <c r="M7" s="28"/>
      <c r="N7" s="28"/>
      <c r="O7" s="28"/>
      <c r="P7" s="16"/>
    </row>
    <row r="8" spans="1:16" ht="38.25" x14ac:dyDescent="0.25">
      <c r="A8" s="11"/>
      <c r="B8" s="32"/>
      <c r="C8" s="33" t="s">
        <v>15</v>
      </c>
      <c r="D8" s="34" t="s">
        <v>16</v>
      </c>
      <c r="E8" s="33" t="s">
        <v>15</v>
      </c>
      <c r="F8" s="34" t="s">
        <v>16</v>
      </c>
      <c r="G8" s="33" t="s">
        <v>15</v>
      </c>
      <c r="H8" s="34" t="s">
        <v>16</v>
      </c>
      <c r="I8" s="33" t="s">
        <v>15</v>
      </c>
      <c r="J8" s="34" t="s">
        <v>16</v>
      </c>
      <c r="K8" s="23"/>
      <c r="L8" s="35"/>
      <c r="M8" s="36"/>
      <c r="N8" s="36"/>
      <c r="O8" s="36"/>
      <c r="P8" s="16"/>
    </row>
    <row r="9" spans="1:16" x14ac:dyDescent="0.25">
      <c r="A9" s="11"/>
      <c r="B9" s="37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7">
        <v>10</v>
      </c>
      <c r="L9" s="37">
        <v>11</v>
      </c>
      <c r="M9" s="39">
        <v>12</v>
      </c>
      <c r="N9" s="39">
        <v>13</v>
      </c>
      <c r="O9" s="39">
        <v>14</v>
      </c>
      <c r="P9" s="40" t="s">
        <v>17</v>
      </c>
    </row>
    <row r="10" spans="1:16" s="48" customFormat="1" ht="34.5" customHeight="1" x14ac:dyDescent="0.25">
      <c r="A10" s="41" t="s">
        <v>18</v>
      </c>
      <c r="B10" s="42" t="s">
        <v>19</v>
      </c>
      <c r="C10" s="43">
        <v>0.45999999999999996</v>
      </c>
      <c r="D10" s="44">
        <v>35405.831999999995</v>
      </c>
      <c r="E10" s="44">
        <v>0.45999999999999996</v>
      </c>
      <c r="F10" s="44">
        <v>35260.103999999999</v>
      </c>
      <c r="G10" s="43">
        <v>0.45999999999999996</v>
      </c>
      <c r="H10" s="44">
        <v>35865.206399999995</v>
      </c>
      <c r="I10" s="43">
        <v>0.45999999999999996</v>
      </c>
      <c r="J10" s="44">
        <v>99376.601399999985</v>
      </c>
      <c r="K10" s="45">
        <v>205907.74379999997</v>
      </c>
      <c r="L10" s="46">
        <v>183760</v>
      </c>
      <c r="M10" s="46">
        <v>8857.2170887208376</v>
      </c>
      <c r="N10" s="46">
        <v>7000.0100324643045</v>
      </c>
      <c r="O10" s="46">
        <v>199617.22712118516</v>
      </c>
      <c r="P10" s="47">
        <v>6290.516678814849</v>
      </c>
    </row>
    <row r="11" spans="1:16" ht="37.5" customHeight="1" x14ac:dyDescent="0.25">
      <c r="A11" s="49" t="s">
        <v>20</v>
      </c>
      <c r="B11" s="50" t="s">
        <v>21</v>
      </c>
      <c r="C11" s="51">
        <v>0.03</v>
      </c>
      <c r="D11" s="52">
        <v>2309.076</v>
      </c>
      <c r="E11" s="52">
        <v>0.02</v>
      </c>
      <c r="F11" s="52">
        <v>1533.048</v>
      </c>
      <c r="G11" s="52">
        <v>0.02</v>
      </c>
      <c r="H11" s="52">
        <v>1559.3567999999998</v>
      </c>
      <c r="I11" s="52">
        <v>0.02</v>
      </c>
      <c r="J11" s="52">
        <v>4320.7217999999993</v>
      </c>
      <c r="K11" s="53">
        <v>9722.2025999999987</v>
      </c>
      <c r="L11" s="54"/>
      <c r="M11" s="54">
        <v>7297.2199999999993</v>
      </c>
      <c r="N11" s="54"/>
      <c r="O11" s="54">
        <v>7297.2199999999993</v>
      </c>
      <c r="P11" s="55">
        <v>2424.9825999999994</v>
      </c>
    </row>
    <row r="12" spans="1:16" ht="36" customHeight="1" x14ac:dyDescent="0.25">
      <c r="A12" s="49" t="s">
        <v>22</v>
      </c>
      <c r="B12" s="50" t="s">
        <v>23</v>
      </c>
      <c r="C12" s="51">
        <v>0.08</v>
      </c>
      <c r="D12" s="52">
        <v>6157.5360000000001</v>
      </c>
      <c r="E12" s="52">
        <v>0.08</v>
      </c>
      <c r="F12" s="52">
        <v>6132.192</v>
      </c>
      <c r="G12" s="52">
        <v>0.08</v>
      </c>
      <c r="H12" s="52">
        <v>6237.4271999999992</v>
      </c>
      <c r="I12" s="52">
        <v>0.08</v>
      </c>
      <c r="J12" s="52">
        <v>17282.887199999997</v>
      </c>
      <c r="K12" s="53">
        <v>35810.042399999991</v>
      </c>
      <c r="M12" s="54">
        <v>1559.9970887208383</v>
      </c>
      <c r="N12" s="54">
        <v>7000.0100324643045</v>
      </c>
      <c r="O12" s="54">
        <v>8560.0071211851428</v>
      </c>
      <c r="P12" s="55">
        <v>27250.035278814848</v>
      </c>
    </row>
    <row r="13" spans="1:16" ht="28.5" customHeight="1" x14ac:dyDescent="0.25">
      <c r="A13" s="49" t="s">
        <v>24</v>
      </c>
      <c r="B13" s="50" t="s">
        <v>25</v>
      </c>
      <c r="C13" s="51">
        <v>0.35</v>
      </c>
      <c r="D13" s="52">
        <v>26939.219999999998</v>
      </c>
      <c r="E13" s="52">
        <v>0.36</v>
      </c>
      <c r="F13" s="52">
        <v>27594.864000000001</v>
      </c>
      <c r="G13" s="52">
        <v>0.36</v>
      </c>
      <c r="H13" s="52">
        <v>28068.422399999999</v>
      </c>
      <c r="I13" s="52">
        <v>0.36</v>
      </c>
      <c r="J13" s="52">
        <v>77772.992399999988</v>
      </c>
      <c r="K13" s="53">
        <v>160375.4988</v>
      </c>
      <c r="L13" s="54">
        <v>183760</v>
      </c>
      <c r="M13" s="54"/>
      <c r="N13" s="54"/>
      <c r="O13" s="54">
        <v>183760</v>
      </c>
      <c r="P13" s="55">
        <v>-23384.501199999999</v>
      </c>
    </row>
    <row r="14" spans="1:16" s="48" customFormat="1" ht="23.25" customHeight="1" x14ac:dyDescent="0.25">
      <c r="A14" s="41" t="s">
        <v>26</v>
      </c>
      <c r="B14" s="42" t="s">
        <v>27</v>
      </c>
      <c r="C14" s="43">
        <v>0.59000000000000008</v>
      </c>
      <c r="D14" s="44">
        <v>45411.828000000001</v>
      </c>
      <c r="E14" s="44">
        <v>0.59000000000000008</v>
      </c>
      <c r="F14" s="44">
        <v>45224.916000000005</v>
      </c>
      <c r="G14" s="44">
        <v>0.59000000000000008</v>
      </c>
      <c r="H14" s="44">
        <v>46001.025599999994</v>
      </c>
      <c r="I14" s="44">
        <v>0.59000000000000008</v>
      </c>
      <c r="J14" s="44">
        <v>127461.2931</v>
      </c>
      <c r="K14" s="45">
        <v>264099.06269999995</v>
      </c>
      <c r="L14" s="46">
        <v>235060</v>
      </c>
      <c r="M14" s="46">
        <v>117876.04999999999</v>
      </c>
      <c r="N14" s="46">
        <v>13934.13</v>
      </c>
      <c r="O14" s="46">
        <v>366870.18</v>
      </c>
      <c r="P14" s="47">
        <v>-102771.11730000004</v>
      </c>
    </row>
    <row r="15" spans="1:16" ht="33.75" customHeight="1" x14ac:dyDescent="0.25">
      <c r="A15" s="49" t="s">
        <v>28</v>
      </c>
      <c r="B15" s="56" t="s">
        <v>29</v>
      </c>
      <c r="C15" s="57">
        <v>0.03</v>
      </c>
      <c r="D15" s="52">
        <v>2309.076</v>
      </c>
      <c r="E15" s="52">
        <v>0.03</v>
      </c>
      <c r="F15" s="52">
        <v>2299.5719999999997</v>
      </c>
      <c r="G15" s="52">
        <v>0.03</v>
      </c>
      <c r="H15" s="52">
        <v>2339.0351999999998</v>
      </c>
      <c r="I15" s="52">
        <v>0.03</v>
      </c>
      <c r="J15" s="52">
        <v>6481.0826999999999</v>
      </c>
      <c r="K15" s="53">
        <v>13428.765899999999</v>
      </c>
      <c r="L15" s="54">
        <v>2790</v>
      </c>
      <c r="M15" s="54">
        <v>20754.91</v>
      </c>
      <c r="N15" s="54"/>
      <c r="O15" s="54">
        <v>23544.91</v>
      </c>
      <c r="P15" s="55">
        <v>-10116.144100000001</v>
      </c>
    </row>
    <row r="16" spans="1:16" ht="33.75" customHeight="1" x14ac:dyDescent="0.25">
      <c r="A16" s="49" t="s">
        <v>30</v>
      </c>
      <c r="B16" s="56" t="s">
        <v>31</v>
      </c>
      <c r="C16" s="57">
        <v>0.05</v>
      </c>
      <c r="D16" s="52">
        <v>3848.4600000000009</v>
      </c>
      <c r="E16" s="52">
        <v>0.05</v>
      </c>
      <c r="F16" s="52">
        <v>3832.6200000000003</v>
      </c>
      <c r="G16" s="52">
        <v>0.05</v>
      </c>
      <c r="H16" s="52">
        <v>3898.3920000000003</v>
      </c>
      <c r="I16" s="52">
        <v>0.05</v>
      </c>
      <c r="J16" s="52">
        <v>10801.8045</v>
      </c>
      <c r="K16" s="53">
        <v>22381.2765</v>
      </c>
      <c r="L16" s="54">
        <v>25365</v>
      </c>
      <c r="M16" s="54">
        <v>1652</v>
      </c>
      <c r="N16" s="54"/>
      <c r="O16" s="54">
        <v>27017</v>
      </c>
      <c r="P16" s="55">
        <v>-4635.7235000000001</v>
      </c>
    </row>
    <row r="17" spans="1:16" ht="33.75" customHeight="1" x14ac:dyDescent="0.25">
      <c r="A17" s="49" t="s">
        <v>32</v>
      </c>
      <c r="B17" s="56" t="s">
        <v>33</v>
      </c>
      <c r="C17" s="57">
        <v>0.04</v>
      </c>
      <c r="D17" s="52">
        <v>3078.768</v>
      </c>
      <c r="E17" s="52">
        <v>0.04</v>
      </c>
      <c r="F17" s="52">
        <v>3066.096</v>
      </c>
      <c r="G17" s="52">
        <v>0.04</v>
      </c>
      <c r="H17" s="52">
        <v>3118.7135999999996</v>
      </c>
      <c r="I17" s="52">
        <v>0.04</v>
      </c>
      <c r="J17" s="52">
        <v>8641.4435999999987</v>
      </c>
      <c r="K17" s="53">
        <v>17905.021199999996</v>
      </c>
      <c r="M17" s="54">
        <v>25873.8</v>
      </c>
      <c r="N17" s="54">
        <v>5500</v>
      </c>
      <c r="O17" s="54">
        <v>31373.8</v>
      </c>
      <c r="P17" s="55">
        <v>-13468.778800000004</v>
      </c>
    </row>
    <row r="18" spans="1:16" ht="33.75" customHeight="1" x14ac:dyDescent="0.25">
      <c r="A18" s="49" t="s">
        <v>34</v>
      </c>
      <c r="B18" s="56" t="s">
        <v>35</v>
      </c>
      <c r="C18" s="57">
        <v>0.33</v>
      </c>
      <c r="D18" s="52">
        <v>25399.836000000003</v>
      </c>
      <c r="E18" s="52">
        <v>0.33</v>
      </c>
      <c r="F18" s="52">
        <v>25295.291999999998</v>
      </c>
      <c r="G18" s="52">
        <v>0.33</v>
      </c>
      <c r="H18" s="52">
        <v>25729.387199999997</v>
      </c>
      <c r="I18" s="52">
        <v>0.33</v>
      </c>
      <c r="J18" s="52">
        <v>71291.909700000004</v>
      </c>
      <c r="K18" s="53">
        <v>147716.42489999998</v>
      </c>
      <c r="L18" s="54">
        <v>99301</v>
      </c>
      <c r="M18" s="54">
        <v>22416.15</v>
      </c>
      <c r="N18" s="54"/>
      <c r="O18" s="54">
        <v>121717.15</v>
      </c>
      <c r="P18" s="55">
        <v>25999.274899999989</v>
      </c>
    </row>
    <row r="19" spans="1:16" ht="33.75" customHeight="1" x14ac:dyDescent="0.25">
      <c r="A19" s="49" t="s">
        <v>36</v>
      </c>
      <c r="B19" s="56" t="s">
        <v>37</v>
      </c>
      <c r="C19" s="57">
        <v>0.08</v>
      </c>
      <c r="D19" s="52">
        <v>6157.5360000000001</v>
      </c>
      <c r="E19" s="52">
        <v>0.08</v>
      </c>
      <c r="F19" s="52">
        <v>6132.192</v>
      </c>
      <c r="G19" s="52">
        <v>0.08</v>
      </c>
      <c r="H19" s="52">
        <v>6237.4271999999992</v>
      </c>
      <c r="I19" s="52">
        <v>0.08</v>
      </c>
      <c r="J19" s="52">
        <v>17282.887199999997</v>
      </c>
      <c r="K19" s="53">
        <v>35810.042399999991</v>
      </c>
      <c r="L19" s="54">
        <v>27038</v>
      </c>
      <c r="M19" s="54">
        <v>47179.189999999995</v>
      </c>
      <c r="N19" s="54">
        <v>8434.1299999999992</v>
      </c>
      <c r="O19" s="54">
        <v>82651.320000000007</v>
      </c>
      <c r="P19" s="55">
        <v>-46841.277600000016</v>
      </c>
    </row>
    <row r="20" spans="1:16" ht="33.75" customHeight="1" x14ac:dyDescent="0.25">
      <c r="A20" s="49" t="s">
        <v>38</v>
      </c>
      <c r="B20" s="56" t="s">
        <v>39</v>
      </c>
      <c r="C20" s="57">
        <v>0.06</v>
      </c>
      <c r="D20" s="52">
        <v>4618.152</v>
      </c>
      <c r="E20" s="52">
        <v>0.06</v>
      </c>
      <c r="F20" s="52">
        <v>4599.1439999999993</v>
      </c>
      <c r="G20" s="52">
        <v>0.06</v>
      </c>
      <c r="H20" s="52">
        <v>4678.0703999999996</v>
      </c>
      <c r="I20" s="52">
        <v>0.06</v>
      </c>
      <c r="J20" s="52">
        <v>12962.1654</v>
      </c>
      <c r="K20" s="53">
        <v>26857.531799999997</v>
      </c>
      <c r="L20" s="54">
        <v>62566</v>
      </c>
      <c r="M20" s="54"/>
      <c r="N20" s="54"/>
      <c r="O20" s="54">
        <v>62566</v>
      </c>
      <c r="P20" s="55">
        <v>-35708.468200000003</v>
      </c>
    </row>
    <row r="21" spans="1:16" ht="33.75" customHeight="1" x14ac:dyDescent="0.25">
      <c r="A21" s="49" t="s">
        <v>40</v>
      </c>
      <c r="B21" s="56" t="s">
        <v>41</v>
      </c>
      <c r="C21" s="57"/>
      <c r="D21" s="52"/>
      <c r="E21" s="52"/>
      <c r="F21" s="52"/>
      <c r="G21" s="52"/>
      <c r="H21" s="52"/>
      <c r="I21" s="52"/>
      <c r="J21" s="52"/>
      <c r="K21" s="53"/>
      <c r="L21" s="54">
        <v>18000</v>
      </c>
      <c r="M21" s="54"/>
      <c r="N21" s="54"/>
      <c r="O21" s="54">
        <v>18000</v>
      </c>
      <c r="P21" s="55">
        <v>-18000</v>
      </c>
    </row>
    <row r="22" spans="1:16" ht="33.75" customHeight="1" x14ac:dyDescent="0.25">
      <c r="A22" s="49" t="s">
        <v>42</v>
      </c>
      <c r="B22" s="56" t="s">
        <v>43</v>
      </c>
      <c r="C22" s="57"/>
      <c r="D22" s="52"/>
      <c r="E22" s="52"/>
      <c r="F22" s="52"/>
      <c r="G22" s="52"/>
      <c r="H22" s="52"/>
      <c r="I22" s="52"/>
      <c r="J22" s="52"/>
      <c r="K22" s="53"/>
      <c r="L22" s="54"/>
      <c r="M22" s="54"/>
      <c r="N22" s="54"/>
      <c r="O22" s="54">
        <v>0</v>
      </c>
      <c r="P22" s="55">
        <v>0</v>
      </c>
    </row>
    <row r="23" spans="1:16" s="48" customFormat="1" ht="24" customHeight="1" x14ac:dyDescent="0.25">
      <c r="A23" s="41" t="s">
        <v>44</v>
      </c>
      <c r="B23" s="42" t="s">
        <v>45</v>
      </c>
      <c r="C23" s="43">
        <v>12.596972451318189</v>
      </c>
      <c r="D23" s="44">
        <v>969578.89200000011</v>
      </c>
      <c r="E23" s="43">
        <v>12.603844419744197</v>
      </c>
      <c r="F23" s="44">
        <v>966114.924</v>
      </c>
      <c r="G23" s="43">
        <v>12.5989504595741</v>
      </c>
      <c r="H23" s="44">
        <v>982312.95359999989</v>
      </c>
      <c r="I23" s="43">
        <v>12.597868047880334</v>
      </c>
      <c r="J23" s="44">
        <v>2721594.1554</v>
      </c>
      <c r="K23" s="45">
        <v>5639600.9250000007</v>
      </c>
      <c r="L23" s="46">
        <v>5698432.9500000002</v>
      </c>
      <c r="M23" s="46">
        <v>11881</v>
      </c>
      <c r="N23" s="46">
        <v>29386</v>
      </c>
      <c r="O23" s="46">
        <v>5739699.9500000002</v>
      </c>
      <c r="P23" s="47">
        <v>-100099.02499999944</v>
      </c>
    </row>
    <row r="24" spans="1:16" ht="27.75" customHeight="1" x14ac:dyDescent="0.25">
      <c r="A24" s="49" t="s">
        <v>46</v>
      </c>
      <c r="B24" s="56" t="s">
        <v>47</v>
      </c>
      <c r="C24" s="57">
        <v>11.01</v>
      </c>
      <c r="D24" s="52">
        <v>847430.89200000011</v>
      </c>
      <c r="E24" s="52">
        <v>11.01</v>
      </c>
      <c r="F24" s="52">
        <v>843942.924</v>
      </c>
      <c r="G24" s="52">
        <v>11.04</v>
      </c>
      <c r="H24" s="52">
        <v>860764.95359999989</v>
      </c>
      <c r="I24" s="52">
        <v>11.06</v>
      </c>
      <c r="J24" s="52">
        <v>2389359.1554</v>
      </c>
      <c r="K24" s="53">
        <v>4941497.9250000007</v>
      </c>
      <c r="L24" s="54">
        <v>4982370</v>
      </c>
      <c r="M24" s="54"/>
      <c r="N24" s="54"/>
      <c r="O24" s="54">
        <v>4982370</v>
      </c>
      <c r="P24" s="55">
        <v>-40872.074999999255</v>
      </c>
    </row>
    <row r="25" spans="1:16" ht="27.75" customHeight="1" x14ac:dyDescent="0.25">
      <c r="A25" s="49" t="s">
        <v>48</v>
      </c>
      <c r="B25" s="50" t="s">
        <v>49</v>
      </c>
      <c r="C25" s="57">
        <v>1721</v>
      </c>
      <c r="D25" s="52">
        <v>20652</v>
      </c>
      <c r="E25" s="58">
        <v>1722</v>
      </c>
      <c r="F25" s="52">
        <v>20664</v>
      </c>
      <c r="G25" s="58">
        <v>1723</v>
      </c>
      <c r="H25" s="52">
        <v>20676</v>
      </c>
      <c r="I25" s="52">
        <v>6108</v>
      </c>
      <c r="J25" s="52">
        <v>54972</v>
      </c>
      <c r="K25" s="53">
        <v>116964</v>
      </c>
      <c r="L25" s="59">
        <v>37393</v>
      </c>
      <c r="M25" s="60"/>
      <c r="N25" s="60"/>
      <c r="O25" s="54">
        <v>37393</v>
      </c>
      <c r="P25" s="55">
        <v>79571</v>
      </c>
    </row>
    <row r="26" spans="1:16" ht="27.75" customHeight="1" x14ac:dyDescent="0.25">
      <c r="A26" s="49" t="s">
        <v>50</v>
      </c>
      <c r="B26" s="50" t="s">
        <v>51</v>
      </c>
      <c r="C26" s="57">
        <v>1680</v>
      </c>
      <c r="D26" s="52">
        <v>20160</v>
      </c>
      <c r="E26" s="58">
        <v>1681</v>
      </c>
      <c r="F26" s="52">
        <v>20172</v>
      </c>
      <c r="G26" s="58">
        <v>1682</v>
      </c>
      <c r="H26" s="52">
        <v>20184</v>
      </c>
      <c r="I26" s="52">
        <v>6140</v>
      </c>
      <c r="J26" s="52">
        <v>55260</v>
      </c>
      <c r="K26" s="53">
        <v>115776</v>
      </c>
      <c r="L26" s="54">
        <v>130164</v>
      </c>
      <c r="M26" s="54"/>
      <c r="N26" s="54"/>
      <c r="O26" s="54">
        <v>130164</v>
      </c>
      <c r="P26" s="55">
        <v>-14388</v>
      </c>
    </row>
    <row r="27" spans="1:16" ht="27.75" customHeight="1" x14ac:dyDescent="0.25">
      <c r="A27" s="49" t="s">
        <v>52</v>
      </c>
      <c r="B27" s="50" t="s">
        <v>53</v>
      </c>
      <c r="C27" s="57">
        <v>333</v>
      </c>
      <c r="D27" s="52">
        <v>3996</v>
      </c>
      <c r="E27" s="52">
        <v>333</v>
      </c>
      <c r="F27" s="52">
        <v>3996</v>
      </c>
      <c r="G27" s="52">
        <v>278</v>
      </c>
      <c r="H27" s="52">
        <v>3336</v>
      </c>
      <c r="I27" s="52">
        <v>2500</v>
      </c>
      <c r="J27" s="52">
        <v>22500</v>
      </c>
      <c r="K27" s="53">
        <v>33828</v>
      </c>
      <c r="L27" s="54">
        <v>11180</v>
      </c>
      <c r="M27" s="61"/>
      <c r="N27" s="54">
        <v>8600</v>
      </c>
      <c r="O27" s="54">
        <v>19780</v>
      </c>
      <c r="P27" s="55">
        <v>14048</v>
      </c>
    </row>
    <row r="28" spans="1:16" ht="27.75" customHeight="1" x14ac:dyDescent="0.25">
      <c r="A28" s="49" t="s">
        <v>54</v>
      </c>
      <c r="B28" s="50" t="s">
        <v>55</v>
      </c>
      <c r="C28" s="57">
        <v>278</v>
      </c>
      <c r="D28" s="52">
        <v>3336</v>
      </c>
      <c r="E28" s="52">
        <v>278</v>
      </c>
      <c r="F28" s="52">
        <v>3336</v>
      </c>
      <c r="G28" s="52">
        <v>279</v>
      </c>
      <c r="H28" s="52">
        <v>3348</v>
      </c>
      <c r="I28" s="52">
        <v>1000</v>
      </c>
      <c r="J28" s="52">
        <v>9000</v>
      </c>
      <c r="K28" s="53">
        <v>19020</v>
      </c>
      <c r="L28" s="54">
        <v>68500</v>
      </c>
      <c r="M28" s="54"/>
      <c r="N28" s="54"/>
      <c r="O28" s="54">
        <v>68500</v>
      </c>
      <c r="P28" s="55">
        <v>-49480</v>
      </c>
    </row>
    <row r="29" spans="1:16" ht="27.75" customHeight="1" x14ac:dyDescent="0.25">
      <c r="A29" s="49" t="s">
        <v>56</v>
      </c>
      <c r="B29" s="50" t="s">
        <v>57</v>
      </c>
      <c r="C29" s="57">
        <v>6000</v>
      </c>
      <c r="D29" s="52">
        <v>72000</v>
      </c>
      <c r="E29" s="58">
        <v>6000</v>
      </c>
      <c r="F29" s="52">
        <v>72000</v>
      </c>
      <c r="G29" s="58">
        <v>6000</v>
      </c>
      <c r="H29" s="52">
        <v>72000</v>
      </c>
      <c r="I29" s="52">
        <v>21000</v>
      </c>
      <c r="J29" s="52">
        <v>189000</v>
      </c>
      <c r="K29" s="53">
        <v>405000</v>
      </c>
      <c r="L29" s="54">
        <v>228988.41000000003</v>
      </c>
      <c r="M29" s="54"/>
      <c r="N29" s="61"/>
      <c r="O29" s="54">
        <v>228988.41000000003</v>
      </c>
      <c r="P29" s="55">
        <v>176011.58999999997</v>
      </c>
    </row>
    <row r="30" spans="1:16" ht="27.75" customHeight="1" x14ac:dyDescent="0.25">
      <c r="A30" s="49" t="s">
        <v>58</v>
      </c>
      <c r="B30" s="50" t="s">
        <v>59</v>
      </c>
      <c r="C30" s="57">
        <v>167</v>
      </c>
      <c r="D30" s="52">
        <v>2004</v>
      </c>
      <c r="E30" s="57">
        <v>167</v>
      </c>
      <c r="F30" s="52">
        <v>2004</v>
      </c>
      <c r="G30" s="57">
        <v>167</v>
      </c>
      <c r="H30" s="52">
        <v>2004</v>
      </c>
      <c r="I30" s="52">
        <v>167</v>
      </c>
      <c r="J30" s="52">
        <v>1503</v>
      </c>
      <c r="K30" s="53">
        <v>7515</v>
      </c>
      <c r="L30" s="61"/>
      <c r="M30" s="54">
        <v>11502</v>
      </c>
      <c r="N30" s="54">
        <v>20786</v>
      </c>
      <c r="O30" s="54">
        <v>32288</v>
      </c>
      <c r="P30" s="55">
        <v>-24773</v>
      </c>
    </row>
    <row r="31" spans="1:16" ht="27.75" customHeight="1" x14ac:dyDescent="0.25">
      <c r="A31" s="49" t="s">
        <v>60</v>
      </c>
      <c r="B31" s="50" t="s">
        <v>61</v>
      </c>
      <c r="C31" s="57"/>
      <c r="D31" s="52"/>
      <c r="E31" s="57"/>
      <c r="F31" s="52"/>
      <c r="G31" s="57"/>
      <c r="H31" s="52"/>
      <c r="I31" s="52"/>
      <c r="J31" s="52"/>
      <c r="K31" s="53"/>
      <c r="L31" s="54">
        <v>5489.54</v>
      </c>
      <c r="M31" s="54">
        <v>379.00000000000006</v>
      </c>
      <c r="N31" s="54"/>
      <c r="O31" s="54">
        <v>5868.54</v>
      </c>
      <c r="P31" s="55">
        <v>-5868.54</v>
      </c>
    </row>
    <row r="32" spans="1:16" ht="27.75" customHeight="1" x14ac:dyDescent="0.25">
      <c r="A32" s="49" t="s">
        <v>62</v>
      </c>
      <c r="B32" s="50" t="s">
        <v>63</v>
      </c>
      <c r="C32" s="57"/>
      <c r="D32" s="52"/>
      <c r="E32" s="57"/>
      <c r="F32" s="52"/>
      <c r="G32" s="57"/>
      <c r="H32" s="52"/>
      <c r="I32" s="52"/>
      <c r="J32" s="52"/>
      <c r="K32" s="53"/>
      <c r="L32" s="54">
        <v>104348</v>
      </c>
      <c r="M32" s="54"/>
      <c r="N32" s="54"/>
      <c r="O32" s="54">
        <v>104348</v>
      </c>
      <c r="P32" s="55">
        <v>-104348</v>
      </c>
    </row>
    <row r="33" spans="1:17" ht="27.75" customHeight="1" x14ac:dyDescent="0.25">
      <c r="A33" s="49" t="s">
        <v>64</v>
      </c>
      <c r="B33" s="50" t="s">
        <v>65</v>
      </c>
      <c r="C33" s="57"/>
      <c r="D33" s="52"/>
      <c r="E33" s="57"/>
      <c r="F33" s="52"/>
      <c r="G33" s="57"/>
      <c r="H33" s="52"/>
      <c r="I33" s="52"/>
      <c r="J33" s="52"/>
      <c r="K33" s="53"/>
      <c r="L33" s="54">
        <v>130000</v>
      </c>
      <c r="M33" s="54"/>
      <c r="N33" s="54"/>
      <c r="O33" s="54">
        <v>130000</v>
      </c>
      <c r="P33" s="55">
        <v>-130000</v>
      </c>
    </row>
    <row r="34" spans="1:17" ht="27.75" customHeight="1" x14ac:dyDescent="0.25">
      <c r="A34" s="49" t="s">
        <v>62</v>
      </c>
      <c r="B34" s="50" t="s">
        <v>66</v>
      </c>
      <c r="C34" s="57">
        <v>1.82</v>
      </c>
      <c r="D34" s="52">
        <v>140083.94400000002</v>
      </c>
      <c r="E34" s="57">
        <v>1.82</v>
      </c>
      <c r="F34" s="52">
        <v>139507.36799999999</v>
      </c>
      <c r="G34" s="57">
        <v>1.82</v>
      </c>
      <c r="H34" s="52">
        <v>141901.4688</v>
      </c>
      <c r="I34" s="52">
        <v>1.82</v>
      </c>
      <c r="J34" s="52">
        <v>393185.68379999994</v>
      </c>
      <c r="K34" s="53">
        <v>814678.46460000006</v>
      </c>
      <c r="L34" s="54">
        <v>136459</v>
      </c>
      <c r="M34" s="54">
        <v>61957</v>
      </c>
      <c r="N34" s="54">
        <v>57780</v>
      </c>
      <c r="O34" s="54">
        <v>229116</v>
      </c>
      <c r="P34" s="55">
        <v>585562.46460000006</v>
      </c>
    </row>
    <row r="35" spans="1:17" ht="37.5" customHeight="1" x14ac:dyDescent="0.25">
      <c r="A35" s="49" t="s">
        <v>67</v>
      </c>
      <c r="B35" s="50" t="s">
        <v>68</v>
      </c>
      <c r="C35" s="62"/>
      <c r="D35" s="52"/>
      <c r="E35" s="52"/>
      <c r="F35" s="52"/>
      <c r="G35" s="52"/>
      <c r="H35" s="52"/>
      <c r="I35" s="52"/>
      <c r="J35" s="52"/>
      <c r="K35" s="53"/>
      <c r="L35" s="54">
        <v>43315</v>
      </c>
      <c r="M35" s="54"/>
      <c r="N35" s="54"/>
      <c r="O35" s="54">
        <v>43315</v>
      </c>
      <c r="P35" s="55">
        <v>-43315</v>
      </c>
    </row>
    <row r="36" spans="1:17" ht="37.5" customHeight="1" x14ac:dyDescent="0.25">
      <c r="A36" s="49" t="s">
        <v>69</v>
      </c>
      <c r="B36" s="50" t="s">
        <v>70</v>
      </c>
      <c r="C36" s="62"/>
      <c r="D36" s="52"/>
      <c r="E36" s="52"/>
      <c r="F36" s="52"/>
      <c r="G36" s="52"/>
      <c r="H36" s="52"/>
      <c r="I36" s="52"/>
      <c r="J36" s="52"/>
      <c r="K36" s="53"/>
      <c r="L36" s="54"/>
      <c r="M36" s="54"/>
      <c r="N36" s="54">
        <v>25090</v>
      </c>
      <c r="O36" s="54">
        <v>25090</v>
      </c>
      <c r="P36" s="55">
        <v>-25090</v>
      </c>
    </row>
    <row r="37" spans="1:17" ht="37.5" customHeight="1" x14ac:dyDescent="0.25">
      <c r="A37" s="49" t="s">
        <v>71</v>
      </c>
      <c r="B37" s="50" t="s">
        <v>72</v>
      </c>
      <c r="C37" s="62"/>
      <c r="D37" s="52"/>
      <c r="E37" s="52"/>
      <c r="F37" s="52"/>
      <c r="G37" s="52"/>
      <c r="H37" s="52"/>
      <c r="I37" s="52"/>
      <c r="J37" s="52"/>
      <c r="K37" s="53"/>
      <c r="L37" s="54"/>
      <c r="M37" s="54"/>
      <c r="N37" s="54">
        <v>24990</v>
      </c>
      <c r="O37" s="54">
        <v>24990</v>
      </c>
      <c r="P37" s="55">
        <v>-24990</v>
      </c>
    </row>
    <row r="38" spans="1:17" ht="37.5" customHeight="1" x14ac:dyDescent="0.25">
      <c r="A38" s="49" t="s">
        <v>73</v>
      </c>
      <c r="B38" s="50" t="s">
        <v>74</v>
      </c>
      <c r="C38" s="62"/>
      <c r="D38" s="52"/>
      <c r="E38" s="52"/>
      <c r="F38" s="52"/>
      <c r="G38" s="52"/>
      <c r="H38" s="52"/>
      <c r="I38" s="52"/>
      <c r="J38" s="52"/>
      <c r="K38" s="53"/>
      <c r="L38" s="54">
        <v>2250</v>
      </c>
      <c r="M38" s="54">
        <v>34877</v>
      </c>
      <c r="N38" s="54"/>
      <c r="O38" s="54">
        <v>37127</v>
      </c>
      <c r="P38" s="55">
        <v>-37127</v>
      </c>
    </row>
    <row r="39" spans="1:17" ht="37.5" customHeight="1" x14ac:dyDescent="0.25">
      <c r="A39" s="49" t="s">
        <v>75</v>
      </c>
      <c r="B39" s="50" t="s">
        <v>76</v>
      </c>
      <c r="C39" s="62"/>
      <c r="D39" s="52"/>
      <c r="E39" s="52"/>
      <c r="F39" s="52"/>
      <c r="G39" s="52"/>
      <c r="H39" s="52"/>
      <c r="I39" s="52"/>
      <c r="J39" s="52"/>
      <c r="K39" s="53"/>
      <c r="L39" s="54"/>
      <c r="M39" s="54">
        <v>27080</v>
      </c>
      <c r="N39" s="54"/>
      <c r="O39" s="54"/>
      <c r="P39" s="55"/>
    </row>
    <row r="40" spans="1:17" ht="37.5" customHeight="1" x14ac:dyDescent="0.25">
      <c r="A40" s="49" t="s">
        <v>77</v>
      </c>
      <c r="B40" s="50" t="s">
        <v>65</v>
      </c>
      <c r="C40" s="62"/>
      <c r="D40" s="52"/>
      <c r="E40" s="52"/>
      <c r="F40" s="52"/>
      <c r="G40" s="52"/>
      <c r="H40" s="52"/>
      <c r="I40" s="52"/>
      <c r="J40" s="52"/>
      <c r="K40" s="53"/>
      <c r="L40" s="54">
        <v>90894</v>
      </c>
      <c r="M40" s="54"/>
      <c r="N40" s="54">
        <v>7700</v>
      </c>
      <c r="O40" s="54">
        <v>98594</v>
      </c>
      <c r="P40" s="55">
        <v>-98594</v>
      </c>
    </row>
    <row r="41" spans="1:17" ht="15" customHeight="1" x14ac:dyDescent="0.25">
      <c r="A41" s="49" t="s">
        <v>78</v>
      </c>
      <c r="B41" s="42" t="s">
        <v>79</v>
      </c>
      <c r="C41" s="57">
        <v>1.31</v>
      </c>
      <c r="D41" s="52">
        <v>99966.623999999996</v>
      </c>
      <c r="E41" s="52">
        <v>1.31</v>
      </c>
      <c r="F41" s="52">
        <v>99966.623999999996</v>
      </c>
      <c r="G41" s="52">
        <v>1.31</v>
      </c>
      <c r="H41" s="52">
        <v>99966.623999999996</v>
      </c>
      <c r="I41" s="63">
        <v>2.8849999999999998</v>
      </c>
      <c r="J41" s="52">
        <v>623237.8949999999</v>
      </c>
      <c r="K41" s="45">
        <v>923137.76699999988</v>
      </c>
      <c r="L41" s="54">
        <v>923311</v>
      </c>
      <c r="M41" s="54"/>
      <c r="N41" s="54"/>
      <c r="O41" s="46">
        <v>923311</v>
      </c>
      <c r="P41" s="47">
        <v>-173.23300000012387</v>
      </c>
    </row>
    <row r="42" spans="1:17" ht="15" customHeight="1" x14ac:dyDescent="0.25">
      <c r="A42" s="49" t="s">
        <v>80</v>
      </c>
      <c r="B42" s="42" t="s">
        <v>81</v>
      </c>
      <c r="C42" s="57">
        <v>36</v>
      </c>
      <c r="D42" s="52">
        <v>36288</v>
      </c>
      <c r="E42" s="52">
        <v>36</v>
      </c>
      <c r="F42" s="52">
        <v>34992</v>
      </c>
      <c r="G42" s="52">
        <v>35</v>
      </c>
      <c r="H42" s="52">
        <v>35280</v>
      </c>
      <c r="I42" s="52">
        <v>0.48</v>
      </c>
      <c r="J42" s="52">
        <v>103697.3232</v>
      </c>
      <c r="K42" s="45">
        <v>210257.32319999998</v>
      </c>
      <c r="L42" s="54">
        <v>151018</v>
      </c>
      <c r="M42" s="54"/>
      <c r="N42" s="54"/>
      <c r="O42" s="46">
        <v>151018</v>
      </c>
      <c r="P42" s="47">
        <v>59239.323199999984</v>
      </c>
    </row>
    <row r="43" spans="1:17" ht="15" customHeight="1" x14ac:dyDescent="0.25">
      <c r="A43" s="49" t="s">
        <v>82</v>
      </c>
      <c r="B43" s="42" t="s">
        <v>83</v>
      </c>
      <c r="C43" s="57">
        <v>2.63</v>
      </c>
      <c r="D43" s="52">
        <v>202428.99600000001</v>
      </c>
      <c r="E43" s="52">
        <v>2.63</v>
      </c>
      <c r="F43" s="52">
        <v>201595.81199999998</v>
      </c>
      <c r="G43" s="52">
        <v>2.63</v>
      </c>
      <c r="H43" s="52">
        <v>205055.41919999997</v>
      </c>
      <c r="I43" s="52">
        <v>2.76</v>
      </c>
      <c r="J43" s="52">
        <v>596259.60839999991</v>
      </c>
      <c r="K43" s="45">
        <v>1205339.8355999999</v>
      </c>
      <c r="L43" s="54">
        <v>946662</v>
      </c>
      <c r="M43" s="54"/>
      <c r="N43" s="54"/>
      <c r="O43" s="46">
        <v>946662</v>
      </c>
      <c r="P43" s="47">
        <v>258677.83559999987</v>
      </c>
      <c r="Q43" s="8" t="s">
        <v>84</v>
      </c>
    </row>
    <row r="44" spans="1:17" ht="15" customHeight="1" x14ac:dyDescent="0.25">
      <c r="A44" s="49" t="s">
        <v>85</v>
      </c>
      <c r="B44" s="42" t="s">
        <v>86</v>
      </c>
      <c r="C44" s="57">
        <v>1</v>
      </c>
      <c r="D44" s="52">
        <v>76969.200000000012</v>
      </c>
      <c r="E44" s="52">
        <v>1.5</v>
      </c>
      <c r="F44" s="52">
        <v>114978.59999999999</v>
      </c>
      <c r="G44" s="52">
        <v>2</v>
      </c>
      <c r="H44" s="52">
        <v>155935.67999999999</v>
      </c>
      <c r="I44" s="52">
        <v>2</v>
      </c>
      <c r="J44" s="52">
        <v>432072.18</v>
      </c>
      <c r="K44" s="45">
        <v>664977.05999999994</v>
      </c>
      <c r="L44" s="54">
        <v>156696</v>
      </c>
      <c r="M44" s="54">
        <v>0</v>
      </c>
      <c r="N44" s="54">
        <v>0</v>
      </c>
      <c r="O44" s="46">
        <v>156696</v>
      </c>
      <c r="P44" s="47">
        <v>508281.05999999994</v>
      </c>
    </row>
    <row r="45" spans="1:17" ht="48" customHeight="1" x14ac:dyDescent="0.25">
      <c r="A45" s="49" t="s">
        <v>87</v>
      </c>
      <c r="B45" s="56" t="s">
        <v>88</v>
      </c>
      <c r="C45" s="57"/>
      <c r="D45" s="52"/>
      <c r="E45" s="52"/>
      <c r="F45" s="52"/>
      <c r="G45" s="52"/>
      <c r="H45" s="52"/>
      <c r="I45" s="52"/>
      <c r="J45" s="52"/>
      <c r="K45" s="45"/>
      <c r="L45" s="54">
        <v>113164</v>
      </c>
      <c r="M45" s="54"/>
      <c r="N45" s="54"/>
      <c r="O45" s="46"/>
      <c r="P45" s="47"/>
    </row>
    <row r="46" spans="1:17" ht="28.5" customHeight="1" x14ac:dyDescent="0.25">
      <c r="A46" s="49" t="s">
        <v>89</v>
      </c>
      <c r="B46" s="56" t="s">
        <v>43</v>
      </c>
      <c r="C46" s="57"/>
      <c r="D46" s="52"/>
      <c r="E46" s="52"/>
      <c r="F46" s="52"/>
      <c r="G46" s="52"/>
      <c r="H46" s="52"/>
      <c r="I46" s="52"/>
      <c r="J46" s="52"/>
      <c r="K46" s="45"/>
      <c r="L46" s="54">
        <v>43532</v>
      </c>
      <c r="M46" s="54"/>
      <c r="N46" s="54"/>
      <c r="O46" s="46"/>
      <c r="P46" s="47"/>
    </row>
    <row r="47" spans="1:17" ht="28.5" customHeight="1" x14ac:dyDescent="0.25">
      <c r="A47" s="49" t="s">
        <v>90</v>
      </c>
      <c r="B47" s="42" t="s">
        <v>91</v>
      </c>
      <c r="C47" s="57"/>
      <c r="D47" s="52"/>
      <c r="E47" s="52"/>
      <c r="F47" s="52"/>
      <c r="G47" s="52"/>
      <c r="H47" s="52"/>
      <c r="I47" s="52"/>
      <c r="J47" s="52"/>
      <c r="K47" s="45">
        <v>178988</v>
      </c>
      <c r="L47" s="54"/>
      <c r="M47" s="54"/>
      <c r="N47" s="54"/>
      <c r="O47" s="46">
        <v>0</v>
      </c>
      <c r="P47" s="47">
        <v>178988</v>
      </c>
    </row>
    <row r="48" spans="1:17" ht="15" customHeight="1" x14ac:dyDescent="0.25">
      <c r="B48" s="42"/>
      <c r="C48" s="57"/>
      <c r="D48" s="52"/>
      <c r="E48" s="52"/>
      <c r="F48" s="52"/>
      <c r="G48" s="52"/>
      <c r="H48" s="52"/>
      <c r="I48" s="52"/>
      <c r="J48" s="52"/>
      <c r="K48" s="45"/>
      <c r="L48" s="54"/>
      <c r="M48" s="54"/>
      <c r="N48" s="54"/>
      <c r="O48" s="46"/>
      <c r="P48" s="47"/>
    </row>
    <row r="49" spans="1:16" ht="25.5" customHeight="1" x14ac:dyDescent="0.25">
      <c r="A49" s="49" t="s">
        <v>92</v>
      </c>
      <c r="B49" s="42" t="s">
        <v>93</v>
      </c>
      <c r="C49" s="57"/>
      <c r="D49" s="52"/>
      <c r="E49" s="52"/>
      <c r="F49" s="52"/>
      <c r="G49" s="52"/>
      <c r="H49" s="52"/>
      <c r="I49" s="52"/>
      <c r="J49" s="52"/>
      <c r="K49" s="53"/>
      <c r="L49" s="54"/>
      <c r="M49" s="54"/>
      <c r="N49" s="54"/>
      <c r="O49" s="46"/>
      <c r="P49" s="55"/>
    </row>
    <row r="50" spans="1:16" ht="36.75" customHeight="1" x14ac:dyDescent="0.25">
      <c r="A50" s="49" t="s">
        <v>94</v>
      </c>
      <c r="B50" s="56" t="s">
        <v>19</v>
      </c>
      <c r="C50" s="57"/>
      <c r="D50" s="52"/>
      <c r="E50" s="52"/>
      <c r="F50" s="52"/>
      <c r="G50" s="52"/>
      <c r="H50" s="52"/>
      <c r="I50" s="52"/>
      <c r="J50" s="52"/>
      <c r="K50" s="53"/>
      <c r="L50" s="54"/>
      <c r="M50" s="54"/>
      <c r="N50" s="54"/>
      <c r="O50" s="46"/>
      <c r="P50" s="55">
        <f>P10</f>
        <v>6290.516678814849</v>
      </c>
    </row>
    <row r="51" spans="1:16" ht="27" customHeight="1" x14ac:dyDescent="0.25">
      <c r="A51" s="49" t="s">
        <v>94</v>
      </c>
      <c r="B51" s="56" t="s">
        <v>27</v>
      </c>
      <c r="C51" s="57"/>
      <c r="D51" s="52"/>
      <c r="E51" s="52"/>
      <c r="F51" s="52"/>
      <c r="G51" s="52"/>
      <c r="H51" s="52"/>
      <c r="I51" s="52"/>
      <c r="J51" s="52"/>
      <c r="K51" s="53"/>
      <c r="L51" s="54"/>
      <c r="M51" s="54"/>
      <c r="N51" s="61"/>
      <c r="O51" s="46"/>
      <c r="P51" s="55">
        <f>P14</f>
        <v>-102771.11730000004</v>
      </c>
    </row>
    <row r="52" spans="1:16" ht="27" customHeight="1" x14ac:dyDescent="0.25">
      <c r="A52" s="49" t="s">
        <v>94</v>
      </c>
      <c r="B52" s="50" t="s">
        <v>63</v>
      </c>
      <c r="C52" s="57"/>
      <c r="D52" s="52"/>
      <c r="E52" s="52"/>
      <c r="F52" s="52"/>
      <c r="G52" s="52"/>
      <c r="H52" s="52"/>
      <c r="I52" s="52"/>
      <c r="J52" s="52"/>
      <c r="K52" s="53"/>
      <c r="L52" s="54"/>
      <c r="M52" s="54"/>
      <c r="N52" s="61"/>
      <c r="O52" s="46"/>
      <c r="P52" s="55">
        <f>P32</f>
        <v>-104348</v>
      </c>
    </row>
    <row r="53" spans="1:16" ht="27" customHeight="1" x14ac:dyDescent="0.25">
      <c r="A53" s="49" t="s">
        <v>94</v>
      </c>
      <c r="B53" s="50" t="s">
        <v>65</v>
      </c>
      <c r="C53" s="57"/>
      <c r="D53" s="52"/>
      <c r="E53" s="52"/>
      <c r="F53" s="52"/>
      <c r="G53" s="52"/>
      <c r="H53" s="52"/>
      <c r="I53" s="52"/>
      <c r="J53" s="52"/>
      <c r="K53" s="53"/>
      <c r="L53" s="54"/>
      <c r="M53" s="54"/>
      <c r="N53" s="61"/>
      <c r="O53" s="46"/>
      <c r="P53" s="55">
        <f>P33</f>
        <v>-130000</v>
      </c>
    </row>
    <row r="54" spans="1:16" ht="27" customHeight="1" x14ac:dyDescent="0.25">
      <c r="A54" s="11" t="s">
        <v>95</v>
      </c>
      <c r="B54" s="11"/>
      <c r="C54" s="57"/>
      <c r="D54" s="52"/>
      <c r="E54" s="52"/>
      <c r="F54" s="52"/>
      <c r="G54" s="52"/>
      <c r="H54" s="52"/>
      <c r="I54" s="52"/>
      <c r="J54" s="52"/>
      <c r="K54" s="53"/>
      <c r="L54" s="54"/>
      <c r="M54" s="54"/>
      <c r="N54" s="61"/>
      <c r="O54" s="46"/>
      <c r="P54" s="47">
        <f>SUM(P50:P53)</f>
        <v>-330828.60062118521</v>
      </c>
    </row>
    <row r="55" spans="1:16" ht="27" customHeight="1" x14ac:dyDescent="0.25">
      <c r="A55" s="49" t="s">
        <v>96</v>
      </c>
      <c r="B55" s="64" t="s">
        <v>97</v>
      </c>
      <c r="C55" s="57"/>
      <c r="D55" s="52"/>
      <c r="E55" s="52"/>
      <c r="F55" s="52"/>
      <c r="G55" s="52"/>
      <c r="H55" s="52"/>
      <c r="I55" s="52"/>
      <c r="J55" s="52"/>
      <c r="K55" s="53"/>
      <c r="L55" s="54"/>
      <c r="M55" s="54"/>
      <c r="N55" s="61"/>
      <c r="O55" s="46"/>
      <c r="P55" s="47"/>
    </row>
    <row r="56" spans="1:16" ht="27" customHeight="1" x14ac:dyDescent="0.25">
      <c r="A56" s="49" t="s">
        <v>98</v>
      </c>
      <c r="B56" s="56" t="s">
        <v>45</v>
      </c>
      <c r="C56" s="57"/>
      <c r="D56" s="52"/>
      <c r="E56" s="52"/>
      <c r="F56" s="52"/>
      <c r="G56" s="52"/>
      <c r="H56" s="52"/>
      <c r="I56" s="52"/>
      <c r="J56" s="52"/>
      <c r="K56" s="53"/>
      <c r="L56" s="54"/>
      <c r="M56" s="54"/>
      <c r="N56" s="61"/>
      <c r="O56" s="46"/>
      <c r="P56" s="47">
        <f>P57+P58</f>
        <v>255582.58999999997</v>
      </c>
    </row>
    <row r="57" spans="1:16" ht="27" customHeight="1" x14ac:dyDescent="0.25">
      <c r="A57" s="49" t="s">
        <v>99</v>
      </c>
      <c r="B57" s="50" t="s">
        <v>57</v>
      </c>
      <c r="C57" s="57"/>
      <c r="D57" s="52"/>
      <c r="E57" s="52"/>
      <c r="F57" s="52"/>
      <c r="G57" s="52"/>
      <c r="H57" s="52"/>
      <c r="I57" s="52"/>
      <c r="J57" s="52"/>
      <c r="K57" s="53"/>
      <c r="L57" s="54"/>
      <c r="M57" s="54"/>
      <c r="N57" s="61"/>
      <c r="O57" s="46"/>
      <c r="P57" s="55">
        <f>P29</f>
        <v>176011.58999999997</v>
      </c>
    </row>
    <row r="58" spans="1:16" ht="27" customHeight="1" x14ac:dyDescent="0.25">
      <c r="A58" s="49" t="s">
        <v>100</v>
      </c>
      <c r="B58" s="50" t="s">
        <v>49</v>
      </c>
      <c r="C58" s="57"/>
      <c r="D58" s="52"/>
      <c r="E58" s="52"/>
      <c r="F58" s="52"/>
      <c r="G58" s="52"/>
      <c r="H58" s="52"/>
      <c r="I58" s="52"/>
      <c r="J58" s="52"/>
      <c r="K58" s="53"/>
      <c r="L58" s="54"/>
      <c r="M58" s="54"/>
      <c r="N58" s="61"/>
      <c r="O58" s="46"/>
      <c r="P58" s="55">
        <f>P25</f>
        <v>79571</v>
      </c>
    </row>
    <row r="59" spans="1:16" ht="27" customHeight="1" x14ac:dyDescent="0.25">
      <c r="A59" s="49" t="s">
        <v>101</v>
      </c>
      <c r="B59" s="50" t="s">
        <v>83</v>
      </c>
      <c r="C59" s="57"/>
      <c r="D59" s="52"/>
      <c r="E59" s="52"/>
      <c r="F59" s="52"/>
      <c r="G59" s="52"/>
      <c r="H59" s="52"/>
      <c r="I59" s="52"/>
      <c r="J59" s="52"/>
      <c r="K59" s="53"/>
      <c r="L59" s="54"/>
      <c r="M59" s="54"/>
      <c r="N59" s="61"/>
      <c r="O59" s="46"/>
      <c r="P59" s="47">
        <f>P43</f>
        <v>258677.83559999987</v>
      </c>
    </row>
    <row r="60" spans="1:16" ht="27" customHeight="1" x14ac:dyDescent="0.25">
      <c r="A60" s="49" t="s">
        <v>102</v>
      </c>
      <c r="B60" s="50" t="s">
        <v>81</v>
      </c>
      <c r="C60" s="57"/>
      <c r="D60" s="52"/>
      <c r="E60" s="52"/>
      <c r="F60" s="52"/>
      <c r="G60" s="52"/>
      <c r="H60" s="52"/>
      <c r="I60" s="52"/>
      <c r="J60" s="52"/>
      <c r="K60" s="53"/>
      <c r="L60" s="54"/>
      <c r="M60" s="54"/>
      <c r="N60" s="61"/>
      <c r="O60" s="46"/>
      <c r="P60" s="47">
        <f>P42</f>
        <v>59239.323199999984</v>
      </c>
    </row>
    <row r="61" spans="1:16" ht="27" customHeight="1" x14ac:dyDescent="0.25">
      <c r="A61" s="65" t="s">
        <v>95</v>
      </c>
      <c r="B61" s="66"/>
      <c r="C61" s="57"/>
      <c r="D61" s="52"/>
      <c r="E61" s="52"/>
      <c r="F61" s="52"/>
      <c r="G61" s="52"/>
      <c r="H61" s="52"/>
      <c r="I61" s="52"/>
      <c r="J61" s="52"/>
      <c r="K61" s="53"/>
      <c r="L61" s="54"/>
      <c r="M61" s="54"/>
      <c r="N61" s="61"/>
      <c r="O61" s="46"/>
      <c r="P61" s="47">
        <f>P56+P59+P60</f>
        <v>573499.74879999983</v>
      </c>
    </row>
    <row r="62" spans="1:16" s="68" customFormat="1" ht="45" customHeight="1" x14ac:dyDescent="0.25">
      <c r="A62" s="40"/>
      <c r="B62" s="67" t="s">
        <v>103</v>
      </c>
      <c r="C62" s="44">
        <f>D62/C5/12</f>
        <v>19.047221122215124</v>
      </c>
      <c r="D62" s="44">
        <f>D10+D14+D23+D41+D42+D43+D44</f>
        <v>1466049.3720000002</v>
      </c>
      <c r="E62" s="44">
        <f>F62/E5/12</f>
        <v>19.544501933403261</v>
      </c>
      <c r="F62" s="44">
        <f>F10+F14+F23+F41+F42+F43+F44</f>
        <v>1498132.98</v>
      </c>
      <c r="G62" s="44">
        <f>H62/G5/12</f>
        <v>20.013596744503886</v>
      </c>
      <c r="H62" s="44">
        <f>H10+H14+H23+H41+H42+H43+H44</f>
        <v>1560416.9087999999</v>
      </c>
      <c r="I62" s="44">
        <f>J62/I5/9</f>
        <v>21.772746657745937</v>
      </c>
      <c r="J62" s="44">
        <f>J10+J14+J23+J41+J42+J43+J44</f>
        <v>4703699.0564999999</v>
      </c>
      <c r="K62" s="45">
        <f>K10+K14+K23+K41+K42+K43</f>
        <v>8448342.657300001</v>
      </c>
      <c r="L62" s="45">
        <f>L10+L14+L23+L41+L42+L43</f>
        <v>8138243.9500000002</v>
      </c>
      <c r="M62" s="45">
        <f>M10+M14+M23+M41+M42+M43</f>
        <v>138614.26708872081</v>
      </c>
      <c r="N62" s="45">
        <f>N10+N14+N23+N41+N42+N43</f>
        <v>50320.140032464304</v>
      </c>
      <c r="O62" s="46">
        <f>O10+O14+O23+O41+O42+O43</f>
        <v>8327178.3571211854</v>
      </c>
      <c r="P62" s="47">
        <f t="shared" ref="P62" si="0">K62-O62</f>
        <v>121164.30017881561</v>
      </c>
    </row>
    <row r="63" spans="1:16" s="10" customFormat="1" ht="16.5" customHeight="1" x14ac:dyDescent="0.25">
      <c r="A63" s="69"/>
      <c r="B63" s="2"/>
      <c r="C63" s="5"/>
      <c r="D63" s="70"/>
      <c r="E63" s="5"/>
      <c r="F63" s="5"/>
      <c r="G63" s="5"/>
      <c r="H63" s="5"/>
      <c r="I63" s="5"/>
      <c r="J63" s="5"/>
      <c r="K63" s="5"/>
      <c r="L63" s="6"/>
      <c r="M63" s="6"/>
      <c r="N63" s="6"/>
      <c r="O63" s="6"/>
      <c r="P63" s="6"/>
    </row>
    <row r="64" spans="1:16" s="10" customFormat="1" ht="19.5" customHeight="1" x14ac:dyDescent="0.25">
      <c r="A64" s="69"/>
      <c r="B64" s="2"/>
      <c r="C64" s="5"/>
      <c r="D64" s="70"/>
      <c r="E64" s="5"/>
      <c r="F64" s="5"/>
      <c r="G64" s="5"/>
      <c r="H64" s="5"/>
      <c r="I64" s="5"/>
      <c r="J64" s="5"/>
      <c r="K64" s="5"/>
      <c r="L64" s="6"/>
      <c r="M64" s="6"/>
      <c r="N64" s="6"/>
      <c r="O64" s="6"/>
      <c r="P64" s="6"/>
    </row>
    <row r="65" spans="1:16" s="80" customFormat="1" ht="12" hidden="1" customHeight="1" x14ac:dyDescent="0.25">
      <c r="A65" s="71"/>
      <c r="B65" s="72" t="s">
        <v>104</v>
      </c>
      <c r="C65" s="73"/>
      <c r="D65" s="74" t="s">
        <v>105</v>
      </c>
      <c r="E65" s="75"/>
      <c r="F65" s="76">
        <f>D62+F62+H62</f>
        <v>4524599.2608000003</v>
      </c>
      <c r="G65" s="77"/>
      <c r="H65" s="77"/>
      <c r="I65" s="73" t="s">
        <v>106</v>
      </c>
      <c r="J65" s="76">
        <f>J62</f>
        <v>4703699.0564999999</v>
      </c>
      <c r="K65" s="78">
        <f>F65+J65</f>
        <v>9228298.3172999993</v>
      </c>
      <c r="L65" s="79"/>
      <c r="M65" s="79"/>
      <c r="N65" s="79"/>
      <c r="O65" s="79"/>
      <c r="P65" s="79"/>
    </row>
    <row r="66" spans="1:16" s="80" customFormat="1" ht="12" customHeight="1" x14ac:dyDescent="0.25">
      <c r="A66" s="71"/>
      <c r="B66" s="72"/>
      <c r="C66" s="81"/>
      <c r="D66" s="82"/>
      <c r="E66" s="81"/>
      <c r="F66" s="83"/>
      <c r="G66" s="77"/>
      <c r="H66" s="77"/>
      <c r="I66" s="81"/>
      <c r="J66" s="83"/>
      <c r="K66" s="78"/>
      <c r="L66" s="79"/>
      <c r="M66" s="79"/>
      <c r="N66" s="79"/>
      <c r="O66" s="79"/>
      <c r="P66" s="79"/>
    </row>
    <row r="67" spans="1:16" s="10" customFormat="1" x14ac:dyDescent="0.25">
      <c r="A67" s="69"/>
      <c r="B67" s="2"/>
      <c r="C67" s="5"/>
      <c r="D67" s="70"/>
      <c r="E67" s="5"/>
      <c r="F67" s="5"/>
      <c r="G67" s="5"/>
      <c r="H67" s="5"/>
      <c r="I67" s="5"/>
      <c r="J67" s="5"/>
      <c r="K67" s="5"/>
      <c r="L67" s="6"/>
      <c r="M67" s="6"/>
      <c r="N67" s="6"/>
      <c r="O67" s="6"/>
      <c r="P67" s="6"/>
    </row>
    <row r="68" spans="1:16" s="10" customFormat="1" x14ac:dyDescent="0.25">
      <c r="A68" s="69"/>
      <c r="B68" s="2"/>
      <c r="C68" s="5"/>
      <c r="D68" s="70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  <c r="P68" s="6"/>
    </row>
    <row r="69" spans="1:16" s="10" customFormat="1" x14ac:dyDescent="0.25">
      <c r="A69" s="69"/>
      <c r="B69" s="2"/>
      <c r="C69" s="5"/>
      <c r="D69" s="70"/>
      <c r="E69" s="5"/>
      <c r="F69" s="5"/>
      <c r="G69" s="5"/>
      <c r="H69" s="5"/>
      <c r="I69" s="5"/>
      <c r="J69" s="5"/>
      <c r="K69" s="5"/>
      <c r="L69" s="6"/>
      <c r="M69" s="6"/>
      <c r="N69" s="6"/>
      <c r="O69" s="6"/>
      <c r="P69" s="6"/>
    </row>
    <row r="70" spans="1:16" s="10" customFormat="1" x14ac:dyDescent="0.25">
      <c r="A70" s="69"/>
      <c r="B70" s="2"/>
      <c r="C70" s="5"/>
      <c r="D70" s="70"/>
      <c r="E70" s="5"/>
      <c r="F70" s="5"/>
      <c r="G70" s="5"/>
      <c r="H70" s="5"/>
      <c r="I70" s="5"/>
      <c r="J70" s="5"/>
      <c r="K70" s="5"/>
      <c r="L70" s="6"/>
      <c r="M70" s="6"/>
      <c r="N70" s="6"/>
      <c r="O70" s="6"/>
      <c r="P70" s="6"/>
    </row>
    <row r="71" spans="1:16" s="10" customFormat="1" x14ac:dyDescent="0.25">
      <c r="A71" s="69"/>
      <c r="B71" s="2"/>
      <c r="C71" s="5"/>
      <c r="D71" s="70"/>
      <c r="E71" s="5"/>
      <c r="F71" s="5"/>
      <c r="G71" s="5"/>
      <c r="H71" s="5"/>
      <c r="I71" s="5"/>
      <c r="J71" s="5"/>
      <c r="K71" s="5"/>
      <c r="L71" s="6"/>
      <c r="M71" s="6"/>
      <c r="N71" s="6"/>
      <c r="O71" s="6"/>
      <c r="P71" s="6"/>
    </row>
    <row r="72" spans="1:16" s="10" customFormat="1" x14ac:dyDescent="0.25">
      <c r="A72" s="69"/>
      <c r="B72" s="2"/>
      <c r="C72" s="5"/>
      <c r="D72" s="70"/>
      <c r="E72" s="5"/>
      <c r="F72" s="5"/>
      <c r="G72" s="5"/>
      <c r="H72" s="5"/>
      <c r="I72" s="5"/>
      <c r="J72" s="5"/>
      <c r="K72" s="5"/>
      <c r="L72" s="6"/>
      <c r="M72" s="6"/>
      <c r="N72" s="6"/>
      <c r="O72" s="6"/>
      <c r="P72" s="6"/>
    </row>
    <row r="73" spans="1:16" s="87" customFormat="1" x14ac:dyDescent="0.25">
      <c r="A73" s="84"/>
      <c r="B73" s="85"/>
      <c r="C73" s="3"/>
      <c r="D73" s="4"/>
      <c r="E73" s="3"/>
      <c r="F73" s="3"/>
      <c r="G73" s="3"/>
      <c r="H73" s="3"/>
      <c r="I73" s="3"/>
      <c r="J73" s="3"/>
      <c r="K73" s="5"/>
      <c r="L73" s="6"/>
      <c r="M73" s="6"/>
      <c r="N73" s="6"/>
      <c r="O73" s="6"/>
      <c r="P73" s="86"/>
    </row>
    <row r="74" spans="1:16" s="87" customFormat="1" x14ac:dyDescent="0.25">
      <c r="A74" s="84"/>
      <c r="B74" s="85"/>
      <c r="C74" s="3"/>
      <c r="D74" s="4"/>
      <c r="E74" s="3"/>
      <c r="F74" s="3"/>
      <c r="G74" s="3"/>
      <c r="H74" s="3"/>
      <c r="I74" s="3"/>
      <c r="J74" s="3"/>
      <c r="K74" s="5"/>
      <c r="L74" s="6"/>
      <c r="M74" s="6"/>
      <c r="N74" s="6"/>
      <c r="O74" s="6"/>
      <c r="P74" s="86"/>
    </row>
    <row r="75" spans="1:16" s="87" customFormat="1" x14ac:dyDescent="0.25">
      <c r="A75" s="84"/>
      <c r="B75" s="85"/>
      <c r="C75" s="3"/>
      <c r="D75" s="4"/>
      <c r="E75" s="3"/>
      <c r="F75" s="3"/>
      <c r="G75" s="3"/>
      <c r="H75" s="3"/>
      <c r="I75" s="3"/>
      <c r="J75" s="3"/>
      <c r="K75" s="5"/>
      <c r="L75" s="6"/>
      <c r="M75" s="6"/>
      <c r="N75" s="6"/>
      <c r="O75" s="6"/>
      <c r="P75" s="86"/>
    </row>
    <row r="76" spans="1:16" s="87" customFormat="1" ht="6" customHeight="1" x14ac:dyDescent="0.25">
      <c r="A76" s="84"/>
      <c r="B76" s="85"/>
      <c r="C76" s="3"/>
      <c r="D76" s="4"/>
      <c r="E76" s="3"/>
      <c r="F76" s="3"/>
      <c r="G76" s="3"/>
      <c r="H76" s="3"/>
      <c r="I76" s="3"/>
      <c r="J76" s="3"/>
      <c r="K76" s="5"/>
      <c r="L76" s="6"/>
      <c r="M76" s="6"/>
      <c r="N76" s="6"/>
      <c r="O76" s="6"/>
      <c r="P76" s="86"/>
    </row>
    <row r="77" spans="1:16" s="87" customFormat="1" ht="12" hidden="1" customHeight="1" x14ac:dyDescent="0.25">
      <c r="A77" s="84"/>
      <c r="B77" s="85"/>
      <c r="C77" s="3"/>
      <c r="D77" s="4"/>
      <c r="E77" s="3"/>
      <c r="F77" s="3"/>
      <c r="G77" s="3"/>
      <c r="H77" s="3"/>
      <c r="I77" s="3"/>
      <c r="J77" s="3"/>
      <c r="K77" s="5"/>
      <c r="L77" s="6"/>
      <c r="M77" s="6"/>
      <c r="N77" s="6"/>
      <c r="O77" s="6"/>
      <c r="P77" s="86"/>
    </row>
    <row r="78" spans="1:16" s="87" customFormat="1" ht="11.25" customHeight="1" x14ac:dyDescent="0.25">
      <c r="A78" s="84"/>
      <c r="B78" s="85"/>
      <c r="C78" s="3"/>
      <c r="D78" s="4"/>
      <c r="E78" s="3"/>
      <c r="F78" s="3"/>
      <c r="G78" s="3"/>
      <c r="H78" s="3"/>
      <c r="I78" s="3"/>
      <c r="J78" s="3"/>
      <c r="K78" s="5"/>
      <c r="L78" s="6"/>
      <c r="M78" s="6"/>
      <c r="N78" s="6"/>
      <c r="O78" s="6"/>
      <c r="P78" s="86"/>
    </row>
    <row r="79" spans="1:16" s="10" customFormat="1" x14ac:dyDescent="0.25">
      <c r="A79" s="69"/>
      <c r="B79" s="2"/>
      <c r="C79" s="5"/>
      <c r="D79" s="70"/>
      <c r="E79" s="5"/>
      <c r="F79" s="5"/>
      <c r="G79" s="5"/>
      <c r="H79" s="5"/>
      <c r="I79" s="5"/>
      <c r="J79" s="5"/>
      <c r="K79" s="5"/>
      <c r="L79" s="6"/>
      <c r="M79" s="6"/>
      <c r="N79" s="6"/>
      <c r="O79" s="6"/>
      <c r="P79" s="6"/>
    </row>
    <row r="80" spans="1:16" s="10" customFormat="1" ht="409.5" customHeight="1" x14ac:dyDescent="0.25">
      <c r="A80" s="69"/>
      <c r="B80" s="2"/>
      <c r="C80" s="3"/>
      <c r="D80" s="4"/>
      <c r="E80" s="3"/>
      <c r="F80" s="3"/>
      <c r="G80" s="3"/>
      <c r="H80" s="3"/>
      <c r="I80" s="3"/>
      <c r="J80" s="3"/>
      <c r="K80" s="5"/>
      <c r="L80" s="6"/>
      <c r="M80" s="6"/>
      <c r="N80" s="6"/>
      <c r="O80" s="6"/>
      <c r="P80" s="6"/>
    </row>
  </sheetData>
  <mergeCells count="23">
    <mergeCell ref="C7:H7"/>
    <mergeCell ref="A54:B54"/>
    <mergeCell ref="A61:B61"/>
    <mergeCell ref="K4:K8"/>
    <mergeCell ref="L4:L8"/>
    <mergeCell ref="M4:M8"/>
    <mergeCell ref="N4:N8"/>
    <mergeCell ref="O4:O8"/>
    <mergeCell ref="C5:D5"/>
    <mergeCell ref="E5:F5"/>
    <mergeCell ref="G5:H5"/>
    <mergeCell ref="I5:J5"/>
    <mergeCell ref="C6:H6"/>
    <mergeCell ref="A2:P2"/>
    <mergeCell ref="A3:A9"/>
    <mergeCell ref="B3:K3"/>
    <mergeCell ref="L3:O3"/>
    <mergeCell ref="P3:P8"/>
    <mergeCell ref="B4:B8"/>
    <mergeCell ref="C4:D4"/>
    <mergeCell ref="E4:F4"/>
    <mergeCell ref="G4:H4"/>
    <mergeCell ref="I4:J4"/>
  </mergeCells>
  <printOptions horizontalCentered="1"/>
  <pageMargins left="0.11811023622047245" right="0.11811023622047245" top="0.15748031496062992" bottom="0.15748031496062992" header="0" footer="0"/>
  <pageSetup paperSize="9" scale="76" orientation="portrait" r:id="rId1"/>
  <rowBreaks count="2" manualBreakCount="2">
    <brk id="27" max="16" man="1"/>
    <brk id="5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121"/>
  <sheetViews>
    <sheetView topLeftCell="A28" workbookViewId="0">
      <selection activeCell="O41" sqref="O41"/>
    </sheetView>
  </sheetViews>
  <sheetFormatPr defaultRowHeight="12" x14ac:dyDescent="0.25"/>
  <cols>
    <col min="1" max="1" width="5.5703125" style="49" customWidth="1"/>
    <col min="2" max="2" width="17.28515625" style="2" customWidth="1"/>
    <col min="3" max="3" width="9.5703125" style="3" hidden="1" customWidth="1"/>
    <col min="4" max="4" width="10.140625" style="4" hidden="1" customWidth="1"/>
    <col min="5" max="5" width="9.28515625" style="3" hidden="1" customWidth="1"/>
    <col min="6" max="6" width="9.7109375" style="3" hidden="1" customWidth="1"/>
    <col min="7" max="7" width="8.28515625" style="3" hidden="1" customWidth="1"/>
    <col min="8" max="8" width="10.28515625" style="3" hidden="1" customWidth="1"/>
    <col min="9" max="9" width="8.85546875" style="3" hidden="1" customWidth="1"/>
    <col min="10" max="10" width="9.85546875" style="3" hidden="1" customWidth="1"/>
    <col min="11" max="11" width="12.28515625" style="5" customWidth="1"/>
    <col min="12" max="15" width="11.7109375" style="6" customWidth="1"/>
    <col min="16" max="16" width="13.140625" style="7" customWidth="1"/>
    <col min="17" max="16384" width="9.140625" style="8"/>
  </cols>
  <sheetData>
    <row r="1" spans="1:16" s="10" customFormat="1" ht="18.75" customHeight="1" x14ac:dyDescent="0.25">
      <c r="A1" s="69"/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35.25" customHeight="1" x14ac:dyDescent="0.25">
      <c r="A2" s="11" t="s">
        <v>1</v>
      </c>
      <c r="B2" s="12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3" t="s">
        <v>3</v>
      </c>
      <c r="M2" s="14"/>
      <c r="N2" s="14"/>
      <c r="O2" s="15"/>
      <c r="P2" s="16" t="s">
        <v>4</v>
      </c>
    </row>
    <row r="3" spans="1:16" ht="12" customHeight="1" x14ac:dyDescent="0.25">
      <c r="A3" s="11"/>
      <c r="B3" s="17" t="s">
        <v>5</v>
      </c>
      <c r="C3" s="18" t="s">
        <v>6</v>
      </c>
      <c r="D3" s="19"/>
      <c r="E3" s="20" t="s">
        <v>7</v>
      </c>
      <c r="F3" s="20"/>
      <c r="G3" s="20" t="s">
        <v>8</v>
      </c>
      <c r="H3" s="20"/>
      <c r="I3" s="21" t="s">
        <v>9</v>
      </c>
      <c r="J3" s="22"/>
      <c r="K3" s="23" t="s">
        <v>107</v>
      </c>
      <c r="L3" s="24" t="s">
        <v>11</v>
      </c>
      <c r="M3" s="25" t="s">
        <v>12</v>
      </c>
      <c r="N3" s="25" t="s">
        <v>13</v>
      </c>
      <c r="O3" s="25" t="s">
        <v>14</v>
      </c>
      <c r="P3" s="16"/>
    </row>
    <row r="4" spans="1:16" ht="12" customHeight="1" x14ac:dyDescent="0.25">
      <c r="A4" s="11"/>
      <c r="B4" s="26"/>
      <c r="C4" s="18">
        <v>6414.1</v>
      </c>
      <c r="D4" s="19"/>
      <c r="E4" s="21">
        <v>6387.7</v>
      </c>
      <c r="F4" s="22"/>
      <c r="G4" s="21">
        <v>6497.32</v>
      </c>
      <c r="H4" s="22"/>
      <c r="I4" s="21">
        <v>24004.01</v>
      </c>
      <c r="J4" s="22"/>
      <c r="K4" s="23"/>
      <c r="L4" s="27"/>
      <c r="M4" s="28"/>
      <c r="N4" s="28"/>
      <c r="O4" s="28"/>
      <c r="P4" s="16"/>
    </row>
    <row r="5" spans="1:16" ht="12" customHeight="1" x14ac:dyDescent="0.25">
      <c r="A5" s="11"/>
      <c r="B5" s="26"/>
      <c r="C5" s="18">
        <f>C4+E4+G4</f>
        <v>19299.12</v>
      </c>
      <c r="D5" s="29"/>
      <c r="E5" s="29"/>
      <c r="F5" s="29"/>
      <c r="G5" s="29"/>
      <c r="H5" s="19"/>
      <c r="I5" s="89"/>
      <c r="J5" s="31"/>
      <c r="K5" s="23"/>
      <c r="L5" s="27"/>
      <c r="M5" s="28"/>
      <c r="N5" s="28"/>
      <c r="O5" s="28"/>
      <c r="P5" s="16"/>
    </row>
    <row r="6" spans="1:16" ht="12" customHeight="1" x14ac:dyDescent="0.25">
      <c r="A6" s="11"/>
      <c r="B6" s="26"/>
      <c r="C6" s="18">
        <f>C4+E4+G4+I4</f>
        <v>43303.13</v>
      </c>
      <c r="D6" s="29"/>
      <c r="E6" s="29"/>
      <c r="F6" s="29"/>
      <c r="G6" s="29"/>
      <c r="H6" s="29"/>
      <c r="I6" s="29"/>
      <c r="J6" s="19"/>
      <c r="K6" s="23"/>
      <c r="L6" s="27"/>
      <c r="M6" s="28"/>
      <c r="N6" s="28"/>
      <c r="O6" s="28"/>
      <c r="P6" s="16"/>
    </row>
    <row r="7" spans="1:16" ht="38.25" x14ac:dyDescent="0.25">
      <c r="A7" s="11"/>
      <c r="B7" s="32"/>
      <c r="C7" s="33" t="s">
        <v>15</v>
      </c>
      <c r="D7" s="34" t="s">
        <v>16</v>
      </c>
      <c r="E7" s="33" t="s">
        <v>15</v>
      </c>
      <c r="F7" s="34" t="s">
        <v>16</v>
      </c>
      <c r="G7" s="33" t="s">
        <v>15</v>
      </c>
      <c r="H7" s="34" t="s">
        <v>16</v>
      </c>
      <c r="I7" s="33" t="s">
        <v>15</v>
      </c>
      <c r="J7" s="34" t="s">
        <v>16</v>
      </c>
      <c r="K7" s="23"/>
      <c r="L7" s="35"/>
      <c r="M7" s="36"/>
      <c r="N7" s="36"/>
      <c r="O7" s="36"/>
      <c r="P7" s="16"/>
    </row>
    <row r="8" spans="1:16" x14ac:dyDescent="0.25">
      <c r="A8" s="11"/>
      <c r="B8" s="37">
        <v>1</v>
      </c>
      <c r="C8" s="38">
        <v>2</v>
      </c>
      <c r="D8" s="38">
        <v>3</v>
      </c>
      <c r="E8" s="38">
        <v>4</v>
      </c>
      <c r="F8" s="38">
        <v>5</v>
      </c>
      <c r="G8" s="38">
        <v>6</v>
      </c>
      <c r="H8" s="38">
        <v>7</v>
      </c>
      <c r="I8" s="38">
        <v>8</v>
      </c>
      <c r="J8" s="38">
        <v>9</v>
      </c>
      <c r="K8" s="37">
        <v>10</v>
      </c>
      <c r="L8" s="37">
        <v>11</v>
      </c>
      <c r="M8" s="39">
        <v>12</v>
      </c>
      <c r="N8" s="39">
        <v>13</v>
      </c>
      <c r="O8" s="39">
        <v>14</v>
      </c>
      <c r="P8" s="40" t="s">
        <v>17</v>
      </c>
    </row>
    <row r="9" spans="1:16" s="48" customFormat="1" ht="34.5" customHeight="1" x14ac:dyDescent="0.25">
      <c r="A9" s="41" t="s">
        <v>18</v>
      </c>
      <c r="B9" s="42" t="s">
        <v>19</v>
      </c>
      <c r="C9" s="43">
        <f t="shared" ref="C9:H9" si="0">SUM(C10:C12)</f>
        <v>0.45999999999999996</v>
      </c>
      <c r="D9" s="44">
        <f t="shared" si="0"/>
        <v>35405.831999999995</v>
      </c>
      <c r="E9" s="44">
        <f t="shared" si="0"/>
        <v>0.45999999999999996</v>
      </c>
      <c r="F9" s="44">
        <f t="shared" si="0"/>
        <v>35260.103999999999</v>
      </c>
      <c r="G9" s="43">
        <f t="shared" si="0"/>
        <v>0.45999999999999996</v>
      </c>
      <c r="H9" s="44">
        <f t="shared" si="0"/>
        <v>35865.206399999995</v>
      </c>
      <c r="I9" s="43"/>
      <c r="J9" s="44"/>
      <c r="K9" s="45">
        <v>106531.14239999998</v>
      </c>
      <c r="L9" s="46">
        <v>116100</v>
      </c>
      <c r="M9" s="46">
        <v>5923.25</v>
      </c>
      <c r="N9" s="46">
        <v>3119.7246018936739</v>
      </c>
      <c r="O9" s="46">
        <v>125142.97460189367</v>
      </c>
      <c r="P9" s="47">
        <v>-18611.832201893681</v>
      </c>
    </row>
    <row r="10" spans="1:16" ht="37.5" customHeight="1" x14ac:dyDescent="0.25">
      <c r="A10" s="49" t="s">
        <v>20</v>
      </c>
      <c r="B10" s="50" t="s">
        <v>21</v>
      </c>
      <c r="C10" s="51">
        <v>0.03</v>
      </c>
      <c r="D10" s="52">
        <f>C10*12*$C$4</f>
        <v>2309.076</v>
      </c>
      <c r="E10" s="52">
        <v>0.02</v>
      </c>
      <c r="F10" s="52">
        <f>E10*12*$E$4</f>
        <v>1533.048</v>
      </c>
      <c r="G10" s="52">
        <v>0.02</v>
      </c>
      <c r="H10" s="52">
        <f>G10*12*$G$4</f>
        <v>1559.3567999999998</v>
      </c>
      <c r="I10" s="52"/>
      <c r="J10" s="52"/>
      <c r="K10" s="53">
        <v>5401.4807999999994</v>
      </c>
      <c r="L10" s="54"/>
      <c r="M10" s="54">
        <v>5228</v>
      </c>
      <c r="N10" s="54"/>
      <c r="O10" s="54">
        <v>5228</v>
      </c>
      <c r="P10" s="55">
        <v>173.48079999999936</v>
      </c>
    </row>
    <row r="11" spans="1:16" ht="36" customHeight="1" x14ac:dyDescent="0.25">
      <c r="A11" s="49" t="s">
        <v>22</v>
      </c>
      <c r="B11" s="50" t="s">
        <v>23</v>
      </c>
      <c r="C11" s="51">
        <v>0.08</v>
      </c>
      <c r="D11" s="52">
        <f t="shared" ref="D11:D12" si="1">C11*12*$C$4</f>
        <v>6157.5360000000001</v>
      </c>
      <c r="E11" s="51">
        <v>0.08</v>
      </c>
      <c r="F11" s="52">
        <f>E11*12*$E$4</f>
        <v>6132.192</v>
      </c>
      <c r="G11" s="51">
        <v>0.08</v>
      </c>
      <c r="H11" s="52">
        <f>G11*12*$G$4</f>
        <v>6237.4271999999992</v>
      </c>
      <c r="I11" s="52"/>
      <c r="J11" s="52"/>
      <c r="K11" s="53">
        <v>18527.155199999997</v>
      </c>
      <c r="M11" s="54">
        <v>695.25</v>
      </c>
      <c r="N11" s="54">
        <v>3119.7246018936739</v>
      </c>
      <c r="O11" s="54">
        <v>3814.9746018936739</v>
      </c>
      <c r="P11" s="55">
        <v>14712.180598106323</v>
      </c>
    </row>
    <row r="12" spans="1:16" ht="28.5" customHeight="1" x14ac:dyDescent="0.25">
      <c r="A12" s="49" t="s">
        <v>24</v>
      </c>
      <c r="B12" s="50" t="s">
        <v>25</v>
      </c>
      <c r="C12" s="51">
        <v>0.35</v>
      </c>
      <c r="D12" s="52">
        <f t="shared" si="1"/>
        <v>26939.219999999998</v>
      </c>
      <c r="E12" s="52">
        <v>0.36</v>
      </c>
      <c r="F12" s="52">
        <f>E12*12*$E$4</f>
        <v>27594.864000000001</v>
      </c>
      <c r="G12" s="52">
        <v>0.36</v>
      </c>
      <c r="H12" s="52">
        <f>G12*12*$G$4</f>
        <v>28068.422399999999</v>
      </c>
      <c r="I12" s="52"/>
      <c r="J12" s="52"/>
      <c r="K12" s="53">
        <v>82602.506399999998</v>
      </c>
      <c r="L12" s="54">
        <v>116100</v>
      </c>
      <c r="M12" s="54"/>
      <c r="N12" s="54"/>
      <c r="O12" s="54">
        <v>116100</v>
      </c>
      <c r="P12" s="55">
        <v>-33497.493600000002</v>
      </c>
    </row>
    <row r="13" spans="1:16" s="48" customFormat="1" ht="23.25" customHeight="1" x14ac:dyDescent="0.25">
      <c r="A13" s="41" t="s">
        <v>26</v>
      </c>
      <c r="B13" s="42" t="s">
        <v>27</v>
      </c>
      <c r="C13" s="43">
        <f>SUM(C14:C19)</f>
        <v>0.59000000000000008</v>
      </c>
      <c r="D13" s="44">
        <f>SUM(D14:D21)</f>
        <v>45411.828000000001</v>
      </c>
      <c r="E13" s="44">
        <f>SUM(E14:E19)</f>
        <v>0.59000000000000008</v>
      </c>
      <c r="F13" s="44">
        <f>SUM(F14:F21)</f>
        <v>45224.916000000005</v>
      </c>
      <c r="G13" s="44">
        <f>SUM(G14:G19)</f>
        <v>0.59000000000000008</v>
      </c>
      <c r="H13" s="44">
        <f>SUM(H14:H21)</f>
        <v>46001.025599999994</v>
      </c>
      <c r="I13" s="44"/>
      <c r="J13" s="44"/>
      <c r="K13" s="45">
        <v>136637.7696</v>
      </c>
      <c r="L13" s="46">
        <v>226945</v>
      </c>
      <c r="M13" s="46">
        <v>88806.299999999988</v>
      </c>
      <c r="N13" s="46">
        <v>13934.13</v>
      </c>
      <c r="O13" s="46">
        <v>329685.43</v>
      </c>
      <c r="P13" s="47">
        <v>-193047.66039999999</v>
      </c>
    </row>
    <row r="14" spans="1:16" ht="33.75" customHeight="1" x14ac:dyDescent="0.25">
      <c r="A14" s="49" t="s">
        <v>28</v>
      </c>
      <c r="B14" s="56" t="s">
        <v>29</v>
      </c>
      <c r="C14" s="57">
        <v>0.03</v>
      </c>
      <c r="D14" s="52">
        <f t="shared" ref="D14:D19" si="2">C14*12*$C$4</f>
        <v>2309.076</v>
      </c>
      <c r="E14" s="52">
        <v>0.03</v>
      </c>
      <c r="F14" s="52">
        <f>E14*12*$E$4</f>
        <v>2299.5719999999997</v>
      </c>
      <c r="G14" s="52">
        <v>0.03</v>
      </c>
      <c r="H14" s="52">
        <f>G14*12*$G$4</f>
        <v>2339.0351999999998</v>
      </c>
      <c r="I14" s="52"/>
      <c r="J14" s="52"/>
      <c r="K14" s="53">
        <v>6947.6831999999995</v>
      </c>
      <c r="L14" s="54">
        <v>2790</v>
      </c>
      <c r="M14" s="54">
        <v>8614.86</v>
      </c>
      <c r="N14" s="54"/>
      <c r="O14" s="54">
        <v>11404.86</v>
      </c>
      <c r="P14" s="55">
        <v>-4457.1768000000011</v>
      </c>
    </row>
    <row r="15" spans="1:16" ht="33.75" customHeight="1" x14ac:dyDescent="0.25">
      <c r="A15" s="49" t="s">
        <v>30</v>
      </c>
      <c r="B15" s="56" t="s">
        <v>31</v>
      </c>
      <c r="C15" s="57">
        <v>0.05</v>
      </c>
      <c r="D15" s="52">
        <f t="shared" si="2"/>
        <v>3848.4600000000009</v>
      </c>
      <c r="E15" s="52">
        <v>0.05</v>
      </c>
      <c r="F15" s="52">
        <f t="shared" ref="F15:F19" si="3">E15*12*$E$4</f>
        <v>3832.6200000000003</v>
      </c>
      <c r="G15" s="52">
        <v>0.05</v>
      </c>
      <c r="H15" s="52">
        <f t="shared" ref="H15:H19" si="4">G15*12*$G$4</f>
        <v>3898.3920000000003</v>
      </c>
      <c r="I15" s="52"/>
      <c r="J15" s="52"/>
      <c r="K15" s="53">
        <v>11579.472000000002</v>
      </c>
      <c r="L15" s="54">
        <v>17250</v>
      </c>
      <c r="M15" s="54"/>
      <c r="N15" s="54"/>
      <c r="O15" s="54">
        <v>17250</v>
      </c>
      <c r="P15" s="55">
        <v>-5670.5279999999984</v>
      </c>
    </row>
    <row r="16" spans="1:16" ht="33.75" customHeight="1" x14ac:dyDescent="0.25">
      <c r="A16" s="49" t="s">
        <v>32</v>
      </c>
      <c r="B16" s="56" t="s">
        <v>33</v>
      </c>
      <c r="C16" s="57">
        <v>0.04</v>
      </c>
      <c r="D16" s="52">
        <f t="shared" si="2"/>
        <v>3078.768</v>
      </c>
      <c r="E16" s="52">
        <v>0.04</v>
      </c>
      <c r="F16" s="52">
        <f t="shared" si="3"/>
        <v>3066.096</v>
      </c>
      <c r="G16" s="52">
        <v>0.04</v>
      </c>
      <c r="H16" s="52">
        <f t="shared" si="4"/>
        <v>3118.7135999999996</v>
      </c>
      <c r="I16" s="52"/>
      <c r="J16" s="52"/>
      <c r="K16" s="53">
        <v>9263.5775999999987</v>
      </c>
      <c r="M16" s="54">
        <v>17336.8</v>
      </c>
      <c r="N16" s="54">
        <v>5500</v>
      </c>
      <c r="O16" s="54">
        <v>22836.799999999999</v>
      </c>
      <c r="P16" s="55">
        <v>-13573.222400000001</v>
      </c>
    </row>
    <row r="17" spans="1:16" ht="33.75" customHeight="1" x14ac:dyDescent="0.25">
      <c r="A17" s="49" t="s">
        <v>34</v>
      </c>
      <c r="B17" s="56" t="s">
        <v>35</v>
      </c>
      <c r="C17" s="57">
        <v>0.33</v>
      </c>
      <c r="D17" s="52">
        <f t="shared" si="2"/>
        <v>25399.836000000003</v>
      </c>
      <c r="E17" s="52">
        <v>0.33</v>
      </c>
      <c r="F17" s="52">
        <f t="shared" si="3"/>
        <v>25295.291999999998</v>
      </c>
      <c r="G17" s="52">
        <v>0.33</v>
      </c>
      <c r="H17" s="52">
        <f t="shared" si="4"/>
        <v>25729.387199999997</v>
      </c>
      <c r="I17" s="52"/>
      <c r="J17" s="52"/>
      <c r="K17" s="53">
        <v>76424.515199999994</v>
      </c>
      <c r="L17" s="54">
        <v>99301</v>
      </c>
      <c r="M17" s="54">
        <v>21236.15</v>
      </c>
      <c r="N17" s="54"/>
      <c r="O17" s="54">
        <v>120537.15</v>
      </c>
      <c r="P17" s="55">
        <v>-44112.6348</v>
      </c>
    </row>
    <row r="18" spans="1:16" ht="33.75" customHeight="1" x14ac:dyDescent="0.25">
      <c r="A18" s="49" t="s">
        <v>36</v>
      </c>
      <c r="B18" s="56" t="s">
        <v>37</v>
      </c>
      <c r="C18" s="57">
        <v>0.08</v>
      </c>
      <c r="D18" s="52">
        <f t="shared" si="2"/>
        <v>6157.5360000000001</v>
      </c>
      <c r="E18" s="52">
        <v>0.08</v>
      </c>
      <c r="F18" s="52">
        <f t="shared" si="3"/>
        <v>6132.192</v>
      </c>
      <c r="G18" s="52">
        <v>0.08</v>
      </c>
      <c r="H18" s="52">
        <f t="shared" si="4"/>
        <v>6237.4271999999992</v>
      </c>
      <c r="I18" s="52"/>
      <c r="J18" s="52"/>
      <c r="K18" s="53">
        <v>18527.155199999997</v>
      </c>
      <c r="L18" s="54">
        <v>27038</v>
      </c>
      <c r="M18" s="54">
        <v>41618.49</v>
      </c>
      <c r="N18" s="54">
        <v>8434.1299999999992</v>
      </c>
      <c r="O18" s="54">
        <v>77090.62</v>
      </c>
      <c r="P18" s="55">
        <v>-58563.464800000002</v>
      </c>
    </row>
    <row r="19" spans="1:16" ht="33.75" customHeight="1" x14ac:dyDescent="0.25">
      <c r="A19" s="49" t="s">
        <v>38</v>
      </c>
      <c r="B19" s="56" t="s">
        <v>39</v>
      </c>
      <c r="C19" s="57">
        <v>0.06</v>
      </c>
      <c r="D19" s="52">
        <f t="shared" si="2"/>
        <v>4618.152</v>
      </c>
      <c r="E19" s="52">
        <v>0.06</v>
      </c>
      <c r="F19" s="52">
        <f t="shared" si="3"/>
        <v>4599.1439999999993</v>
      </c>
      <c r="G19" s="52">
        <v>0.06</v>
      </c>
      <c r="H19" s="52">
        <f t="shared" si="4"/>
        <v>4678.0703999999996</v>
      </c>
      <c r="I19" s="52"/>
      <c r="J19" s="52"/>
      <c r="K19" s="53">
        <v>13895.366399999999</v>
      </c>
      <c r="L19" s="54">
        <v>62566</v>
      </c>
      <c r="M19" s="54"/>
      <c r="N19" s="54"/>
      <c r="O19" s="54">
        <v>62566</v>
      </c>
      <c r="P19" s="55">
        <v>-48670.633600000001</v>
      </c>
    </row>
    <row r="20" spans="1:16" ht="33.75" customHeight="1" x14ac:dyDescent="0.25">
      <c r="A20" s="49" t="s">
        <v>40</v>
      </c>
      <c r="B20" s="56" t="s">
        <v>41</v>
      </c>
      <c r="C20" s="57"/>
      <c r="D20" s="52"/>
      <c r="E20" s="52"/>
      <c r="F20" s="52"/>
      <c r="G20" s="52"/>
      <c r="H20" s="52"/>
      <c r="I20" s="52"/>
      <c r="J20" s="52"/>
      <c r="K20" s="53"/>
      <c r="L20" s="54">
        <v>18000</v>
      </c>
      <c r="M20" s="54"/>
      <c r="N20" s="54"/>
      <c r="O20" s="54">
        <v>18000</v>
      </c>
      <c r="P20" s="55">
        <v>-18000</v>
      </c>
    </row>
    <row r="21" spans="1:16" ht="33.75" customHeight="1" x14ac:dyDescent="0.25">
      <c r="A21" s="49" t="s">
        <v>42</v>
      </c>
      <c r="B21" s="56" t="s">
        <v>43</v>
      </c>
      <c r="C21" s="57"/>
      <c r="D21" s="52"/>
      <c r="E21" s="52"/>
      <c r="F21" s="52"/>
      <c r="G21" s="52"/>
      <c r="H21" s="52"/>
      <c r="I21" s="52"/>
      <c r="J21" s="52"/>
      <c r="K21" s="53"/>
      <c r="M21" s="54"/>
      <c r="N21" s="54"/>
      <c r="O21" s="54">
        <v>0</v>
      </c>
      <c r="P21" s="55">
        <v>0</v>
      </c>
    </row>
    <row r="22" spans="1:16" s="48" customFormat="1" ht="24" customHeight="1" x14ac:dyDescent="0.25">
      <c r="A22" s="41" t="s">
        <v>44</v>
      </c>
      <c r="B22" s="42" t="s">
        <v>45</v>
      </c>
      <c r="C22" s="43">
        <f>D22/C4/12</f>
        <v>12.596972451318189</v>
      </c>
      <c r="D22" s="44">
        <f>SUM(D23:D32)</f>
        <v>969578.89200000011</v>
      </c>
      <c r="E22" s="43">
        <f>F22/E4/12</f>
        <v>12.603844419744197</v>
      </c>
      <c r="F22" s="44">
        <f>SUM(F23:F32)</f>
        <v>966114.924</v>
      </c>
      <c r="G22" s="43">
        <f>H22/G4/12</f>
        <v>12.5989504595741</v>
      </c>
      <c r="H22" s="44">
        <f>SUM(H23:H32)</f>
        <v>982312.95359999989</v>
      </c>
      <c r="I22" s="43"/>
      <c r="J22" s="44"/>
      <c r="K22" s="45">
        <v>2918006.7696000002</v>
      </c>
      <c r="L22" s="46">
        <v>2871270.0845170803</v>
      </c>
      <c r="M22" s="46">
        <v>5295.0639992998194</v>
      </c>
      <c r="N22" s="46">
        <v>13096.603878749644</v>
      </c>
      <c r="O22" s="46">
        <v>2889661.7523951298</v>
      </c>
      <c r="P22" s="47">
        <v>28345.01720487047</v>
      </c>
    </row>
    <row r="23" spans="1:16" ht="27.75" customHeight="1" x14ac:dyDescent="0.25">
      <c r="A23" s="49" t="s">
        <v>46</v>
      </c>
      <c r="B23" s="56" t="s">
        <v>47</v>
      </c>
      <c r="C23" s="57">
        <v>11.01</v>
      </c>
      <c r="D23" s="52">
        <f>C23*12*C4</f>
        <v>847430.89200000011</v>
      </c>
      <c r="E23" s="52">
        <v>11.01</v>
      </c>
      <c r="F23" s="52">
        <f>E23*12*E4</f>
        <v>843942.924</v>
      </c>
      <c r="G23" s="52">
        <v>11.04</v>
      </c>
      <c r="H23" s="52">
        <f>G23*12*G4</f>
        <v>860764.95359999989</v>
      </c>
      <c r="I23" s="52"/>
      <c r="J23" s="52"/>
      <c r="K23" s="53">
        <v>2552138.7696000002</v>
      </c>
      <c r="L23" s="54">
        <v>2552138.77</v>
      </c>
      <c r="M23" s="54"/>
      <c r="N23" s="54"/>
      <c r="O23" s="54">
        <v>2552138.77</v>
      </c>
      <c r="P23" s="55">
        <v>-3.9999978616833687E-4</v>
      </c>
    </row>
    <row r="24" spans="1:16" ht="27.75" customHeight="1" x14ac:dyDescent="0.25">
      <c r="A24" s="49" t="s">
        <v>48</v>
      </c>
      <c r="B24" s="50" t="s">
        <v>49</v>
      </c>
      <c r="C24" s="57">
        <v>1721</v>
      </c>
      <c r="D24" s="52">
        <f t="shared" ref="D24:D29" si="5">C24*12</f>
        <v>20652</v>
      </c>
      <c r="E24" s="58">
        <v>1722</v>
      </c>
      <c r="F24" s="52">
        <f t="shared" ref="F24:F29" si="6">E24*12</f>
        <v>20664</v>
      </c>
      <c r="G24" s="58">
        <v>1723</v>
      </c>
      <c r="H24" s="52">
        <f t="shared" ref="H24:H29" si="7">G24*12</f>
        <v>20676</v>
      </c>
      <c r="I24" s="52"/>
      <c r="J24" s="52"/>
      <c r="K24" s="53">
        <v>61992</v>
      </c>
      <c r="L24" s="59">
        <v>16665.123148372877</v>
      </c>
      <c r="M24" s="60"/>
      <c r="N24" s="60"/>
      <c r="O24" s="54">
        <v>16665.123148372877</v>
      </c>
      <c r="P24" s="55">
        <v>45326.876851627123</v>
      </c>
    </row>
    <row r="25" spans="1:16" ht="27.75" customHeight="1" x14ac:dyDescent="0.25">
      <c r="A25" s="49" t="s">
        <v>50</v>
      </c>
      <c r="B25" s="50" t="s">
        <v>51</v>
      </c>
      <c r="C25" s="57">
        <v>1680</v>
      </c>
      <c r="D25" s="52">
        <f t="shared" si="5"/>
        <v>20160</v>
      </c>
      <c r="E25" s="58">
        <v>1681</v>
      </c>
      <c r="F25" s="52">
        <f t="shared" si="6"/>
        <v>20172</v>
      </c>
      <c r="G25" s="58">
        <v>1682</v>
      </c>
      <c r="H25" s="52">
        <f t="shared" si="7"/>
        <v>20184</v>
      </c>
      <c r="I25" s="52"/>
      <c r="J25" s="52"/>
      <c r="K25" s="53">
        <v>60516</v>
      </c>
      <c r="L25" s="54">
        <v>58010.833297269732</v>
      </c>
      <c r="M25" s="54"/>
      <c r="N25" s="54"/>
      <c r="O25" s="54">
        <v>58010.833297269732</v>
      </c>
      <c r="P25" s="55">
        <v>2505.1667027302683</v>
      </c>
    </row>
    <row r="26" spans="1:16" ht="27.75" customHeight="1" x14ac:dyDescent="0.25">
      <c r="A26" s="49" t="s">
        <v>52</v>
      </c>
      <c r="B26" s="50" t="s">
        <v>53</v>
      </c>
      <c r="C26" s="57">
        <v>333</v>
      </c>
      <c r="D26" s="52">
        <f t="shared" si="5"/>
        <v>3996</v>
      </c>
      <c r="E26" s="52">
        <v>333</v>
      </c>
      <c r="F26" s="52">
        <f t="shared" si="6"/>
        <v>3996</v>
      </c>
      <c r="G26" s="52">
        <v>278</v>
      </c>
      <c r="H26" s="52">
        <f t="shared" si="7"/>
        <v>3336</v>
      </c>
      <c r="I26" s="52"/>
      <c r="J26" s="52"/>
      <c r="K26" s="53">
        <v>11328</v>
      </c>
      <c r="L26" s="54">
        <v>4982.6458641673244</v>
      </c>
      <c r="M26" s="61"/>
      <c r="N26" s="54">
        <v>3832.8045108979422</v>
      </c>
      <c r="O26" s="54">
        <v>8815.4503750652657</v>
      </c>
      <c r="P26" s="55">
        <v>2512.5496249347343</v>
      </c>
    </row>
    <row r="27" spans="1:16" ht="27.75" customHeight="1" x14ac:dyDescent="0.25">
      <c r="A27" s="49" t="s">
        <v>54</v>
      </c>
      <c r="B27" s="50" t="s">
        <v>55</v>
      </c>
      <c r="C27" s="57">
        <v>278</v>
      </c>
      <c r="D27" s="52">
        <f t="shared" si="5"/>
        <v>3336</v>
      </c>
      <c r="E27" s="52">
        <v>278</v>
      </c>
      <c r="F27" s="52">
        <f t="shared" si="6"/>
        <v>3336</v>
      </c>
      <c r="G27" s="52">
        <v>279</v>
      </c>
      <c r="H27" s="52">
        <f t="shared" si="7"/>
        <v>3348</v>
      </c>
      <c r="I27" s="52"/>
      <c r="J27" s="52"/>
      <c r="K27" s="53">
        <v>10020</v>
      </c>
      <c r="L27" s="54">
        <v>30528.733604245237</v>
      </c>
      <c r="M27" s="54"/>
      <c r="N27" s="54"/>
      <c r="O27" s="54">
        <v>30528.733604245237</v>
      </c>
      <c r="P27" s="55">
        <v>-20508.733604245237</v>
      </c>
    </row>
    <row r="28" spans="1:16" ht="27.75" customHeight="1" x14ac:dyDescent="0.25">
      <c r="A28" s="49" t="s">
        <v>56</v>
      </c>
      <c r="B28" s="50" t="s">
        <v>57</v>
      </c>
      <c r="C28" s="57">
        <v>6000</v>
      </c>
      <c r="D28" s="52">
        <f t="shared" si="5"/>
        <v>72000</v>
      </c>
      <c r="E28" s="58">
        <v>6000</v>
      </c>
      <c r="F28" s="52">
        <f t="shared" si="6"/>
        <v>72000</v>
      </c>
      <c r="G28" s="58">
        <v>6000</v>
      </c>
      <c r="H28" s="52">
        <f t="shared" si="7"/>
        <v>72000</v>
      </c>
      <c r="I28" s="52"/>
      <c r="J28" s="52"/>
      <c r="K28" s="53">
        <v>216000</v>
      </c>
      <c r="L28" s="54">
        <v>102054.39660364506</v>
      </c>
      <c r="M28" s="54"/>
      <c r="N28" s="61"/>
      <c r="O28" s="54">
        <v>102054.39660364506</v>
      </c>
      <c r="P28" s="55">
        <v>113945.60339635494</v>
      </c>
    </row>
    <row r="29" spans="1:16" ht="27.75" customHeight="1" x14ac:dyDescent="0.25">
      <c r="A29" s="49" t="s">
        <v>58</v>
      </c>
      <c r="B29" s="50" t="s">
        <v>59</v>
      </c>
      <c r="C29" s="57">
        <v>167</v>
      </c>
      <c r="D29" s="52">
        <f t="shared" si="5"/>
        <v>2004</v>
      </c>
      <c r="E29" s="57">
        <v>167</v>
      </c>
      <c r="F29" s="52">
        <f t="shared" si="6"/>
        <v>2004</v>
      </c>
      <c r="G29" s="57">
        <v>167</v>
      </c>
      <c r="H29" s="52">
        <f t="shared" si="7"/>
        <v>2004</v>
      </c>
      <c r="I29" s="52"/>
      <c r="J29" s="52"/>
      <c r="K29" s="53">
        <v>6012</v>
      </c>
      <c r="L29" s="61"/>
      <c r="M29" s="54">
        <v>5126.1531958544338</v>
      </c>
      <c r="N29" s="54">
        <v>9263.7993678517014</v>
      </c>
      <c r="O29" s="54">
        <v>14389.952563706134</v>
      </c>
      <c r="P29" s="55">
        <v>-8377.9525637061342</v>
      </c>
    </row>
    <row r="30" spans="1:16" ht="27.75" customHeight="1" x14ac:dyDescent="0.25">
      <c r="A30" s="49" t="s">
        <v>60</v>
      </c>
      <c r="B30" s="50" t="s">
        <v>61</v>
      </c>
      <c r="C30" s="57"/>
      <c r="D30" s="52"/>
      <c r="E30" s="57"/>
      <c r="F30" s="52"/>
      <c r="G30" s="57"/>
      <c r="H30" s="52"/>
      <c r="I30" s="52"/>
      <c r="J30" s="52"/>
      <c r="K30" s="53"/>
      <c r="L30" s="54">
        <v>2446.550427297057</v>
      </c>
      <c r="M30" s="54">
        <v>168.91080344538608</v>
      </c>
      <c r="N30" s="54"/>
      <c r="O30" s="54">
        <v>2615.4612307424431</v>
      </c>
      <c r="P30" s="55">
        <v>-2615.4612307424431</v>
      </c>
    </row>
    <row r="31" spans="1:16" ht="27.75" customHeight="1" x14ac:dyDescent="0.25">
      <c r="A31" s="49" t="s">
        <v>62</v>
      </c>
      <c r="B31" s="50" t="s">
        <v>63</v>
      </c>
      <c r="C31" s="57"/>
      <c r="D31" s="52"/>
      <c r="E31" s="57"/>
      <c r="F31" s="52"/>
      <c r="G31" s="57"/>
      <c r="H31" s="52"/>
      <c r="I31" s="52"/>
      <c r="J31" s="52"/>
      <c r="K31" s="53"/>
      <c r="L31" s="54">
        <v>46505.288965485866</v>
      </c>
      <c r="M31" s="54"/>
      <c r="N31" s="54"/>
      <c r="O31" s="54">
        <v>46505.288965485866</v>
      </c>
      <c r="P31" s="55">
        <v>-46505.288965485866</v>
      </c>
    </row>
    <row r="32" spans="1:16" ht="27.75" customHeight="1" x14ac:dyDescent="0.25">
      <c r="A32" s="49" t="s">
        <v>64</v>
      </c>
      <c r="B32" s="50" t="s">
        <v>65</v>
      </c>
      <c r="C32" s="57"/>
      <c r="D32" s="52"/>
      <c r="E32" s="57"/>
      <c r="F32" s="52"/>
      <c r="G32" s="57"/>
      <c r="H32" s="52"/>
      <c r="I32" s="52"/>
      <c r="J32" s="52"/>
      <c r="K32" s="53"/>
      <c r="L32" s="54">
        <v>57937.742606596796</v>
      </c>
      <c r="M32" s="54"/>
      <c r="N32" s="54"/>
      <c r="O32" s="54">
        <v>57937.742606596796</v>
      </c>
      <c r="P32" s="55">
        <v>-57937.742606596796</v>
      </c>
    </row>
    <row r="33" spans="1:17" ht="27.75" customHeight="1" x14ac:dyDescent="0.25">
      <c r="A33" s="49" t="s">
        <v>62</v>
      </c>
      <c r="B33" s="50" t="s">
        <v>66</v>
      </c>
      <c r="C33" s="57">
        <v>1.82</v>
      </c>
      <c r="D33" s="52">
        <f>C33*12*C4</f>
        <v>140083.94400000002</v>
      </c>
      <c r="E33" s="57">
        <v>1.82</v>
      </c>
      <c r="F33" s="52">
        <f>E33*12*E4</f>
        <v>139507.36799999999</v>
      </c>
      <c r="G33" s="57">
        <v>1.82</v>
      </c>
      <c r="H33" s="52">
        <f>G33*12*G4</f>
        <v>141901.4688</v>
      </c>
      <c r="I33" s="52"/>
      <c r="J33" s="52"/>
      <c r="K33" s="53">
        <v>421492.78080000007</v>
      </c>
      <c r="L33" s="54">
        <v>60816.357064258409</v>
      </c>
      <c r="M33" s="54">
        <v>31993.814991463667</v>
      </c>
      <c r="N33" s="54">
        <v>25751.098213916637</v>
      </c>
      <c r="O33" s="54">
        <v>102111.2602696387</v>
      </c>
      <c r="P33" s="55">
        <v>319381.52053036133</v>
      </c>
    </row>
    <row r="34" spans="1:17" ht="37.5" customHeight="1" x14ac:dyDescent="0.25">
      <c r="A34" s="49" t="s">
        <v>67</v>
      </c>
      <c r="B34" s="50" t="s">
        <v>68</v>
      </c>
      <c r="C34" s="62"/>
      <c r="D34" s="52"/>
      <c r="E34" s="52"/>
      <c r="F34" s="52"/>
      <c r="G34" s="52"/>
      <c r="H34" s="52"/>
      <c r="I34" s="52"/>
      <c r="J34" s="52"/>
      <c r="K34" s="53"/>
      <c r="L34" s="54">
        <v>19304.410161574924</v>
      </c>
      <c r="M34" s="54"/>
      <c r="N34" s="54"/>
      <c r="O34" s="54">
        <v>19304.410161574924</v>
      </c>
      <c r="P34" s="55">
        <v>-19304.410161574924</v>
      </c>
    </row>
    <row r="35" spans="1:17" ht="37.5" customHeight="1" x14ac:dyDescent="0.25">
      <c r="A35" s="49" t="s">
        <v>69</v>
      </c>
      <c r="B35" s="50" t="s">
        <v>70</v>
      </c>
      <c r="C35" s="62"/>
      <c r="D35" s="52"/>
      <c r="E35" s="52"/>
      <c r="F35" s="52"/>
      <c r="G35" s="52"/>
      <c r="H35" s="52"/>
      <c r="I35" s="52"/>
      <c r="J35" s="52"/>
      <c r="K35" s="53"/>
      <c r="L35" s="54"/>
      <c r="M35" s="54"/>
      <c r="N35" s="54">
        <v>11181.984323073182</v>
      </c>
      <c r="O35" s="54">
        <v>11181.984323073182</v>
      </c>
      <c r="P35" s="55">
        <v>-11181.984323073182</v>
      </c>
    </row>
    <row r="36" spans="1:17" ht="37.5" customHeight="1" x14ac:dyDescent="0.25">
      <c r="A36" s="49" t="s">
        <v>71</v>
      </c>
      <c r="B36" s="50" t="s">
        <v>72</v>
      </c>
      <c r="C36" s="62"/>
      <c r="D36" s="52"/>
      <c r="E36" s="52"/>
      <c r="F36" s="52"/>
      <c r="G36" s="52"/>
      <c r="H36" s="52"/>
      <c r="I36" s="52"/>
      <c r="J36" s="52"/>
      <c r="K36" s="53"/>
      <c r="L36" s="54"/>
      <c r="M36" s="54"/>
      <c r="N36" s="54">
        <v>11137.416828760415</v>
      </c>
      <c r="O36" s="54">
        <v>11137.416828760415</v>
      </c>
      <c r="P36" s="55">
        <v>-11137.416828760415</v>
      </c>
    </row>
    <row r="37" spans="1:17" ht="37.5" customHeight="1" x14ac:dyDescent="0.25">
      <c r="A37" s="49" t="s">
        <v>73</v>
      </c>
      <c r="B37" s="50" t="s">
        <v>74</v>
      </c>
      <c r="C37" s="62"/>
      <c r="D37" s="52"/>
      <c r="E37" s="52"/>
      <c r="F37" s="52"/>
      <c r="G37" s="52"/>
      <c r="H37" s="52"/>
      <c r="I37" s="52"/>
      <c r="J37" s="52"/>
      <c r="K37" s="53"/>
      <c r="L37" s="54">
        <v>1002.7686220372523</v>
      </c>
      <c r="M37" s="54">
        <v>15543.804991463665</v>
      </c>
      <c r="N37" s="54"/>
      <c r="O37" s="54">
        <v>16546.573613500917</v>
      </c>
      <c r="P37" s="55">
        <v>-16546.573613500917</v>
      </c>
    </row>
    <row r="38" spans="1:17" ht="37.5" customHeight="1" x14ac:dyDescent="0.25">
      <c r="A38" s="49" t="s">
        <v>75</v>
      </c>
      <c r="B38" s="50" t="s">
        <v>76</v>
      </c>
      <c r="C38" s="62"/>
      <c r="D38" s="52"/>
      <c r="E38" s="52"/>
      <c r="F38" s="52"/>
      <c r="G38" s="52"/>
      <c r="H38" s="52"/>
      <c r="I38" s="52"/>
      <c r="J38" s="52"/>
      <c r="K38" s="53"/>
      <c r="L38" s="54"/>
      <c r="M38" s="54">
        <v>12068.87</v>
      </c>
      <c r="N38" s="54"/>
      <c r="O38" s="54"/>
      <c r="P38" s="55"/>
    </row>
    <row r="39" spans="1:17" ht="37.5" customHeight="1" x14ac:dyDescent="0.25">
      <c r="A39" s="49" t="s">
        <v>77</v>
      </c>
      <c r="B39" s="50" t="s">
        <v>108</v>
      </c>
      <c r="C39" s="62"/>
      <c r="D39" s="52"/>
      <c r="E39" s="52"/>
      <c r="F39" s="52"/>
      <c r="G39" s="52"/>
      <c r="H39" s="52"/>
      <c r="I39" s="52"/>
      <c r="J39" s="52"/>
      <c r="K39" s="53"/>
      <c r="L39" s="54"/>
      <c r="M39" s="54">
        <v>4381.1400000000003</v>
      </c>
      <c r="N39" s="54"/>
      <c r="O39" s="54"/>
      <c r="P39" s="55"/>
    </row>
    <row r="40" spans="1:17" ht="37.5" customHeight="1" x14ac:dyDescent="0.25">
      <c r="A40" s="49" t="s">
        <v>109</v>
      </c>
      <c r="B40" s="50" t="s">
        <v>65</v>
      </c>
      <c r="C40" s="62"/>
      <c r="D40" s="52"/>
      <c r="E40" s="52"/>
      <c r="F40" s="52"/>
      <c r="G40" s="52"/>
      <c r="H40" s="52"/>
      <c r="I40" s="52"/>
      <c r="J40" s="52"/>
      <c r="K40" s="53"/>
      <c r="L40" s="54">
        <v>40509.178280646229</v>
      </c>
      <c r="M40" s="54"/>
      <c r="N40" s="54">
        <v>3431.6970620830411</v>
      </c>
      <c r="O40" s="54">
        <v>43940.875342729269</v>
      </c>
      <c r="P40" s="55">
        <v>-43940.875342729269</v>
      </c>
    </row>
    <row r="41" spans="1:17" ht="15" customHeight="1" x14ac:dyDescent="0.25">
      <c r="A41" s="49" t="s">
        <v>78</v>
      </c>
      <c r="B41" s="42" t="s">
        <v>79</v>
      </c>
      <c r="C41" s="57">
        <v>1.31</v>
      </c>
      <c r="D41" s="52">
        <f>C41*6359.2*12</f>
        <v>99966.623999999996</v>
      </c>
      <c r="E41" s="52">
        <v>1.31</v>
      </c>
      <c r="F41" s="52">
        <f>E41*6359.2*12</f>
        <v>99966.623999999996</v>
      </c>
      <c r="G41" s="52">
        <v>1.31</v>
      </c>
      <c r="H41" s="52">
        <f>G41*6359.2*12</f>
        <v>99966.623999999996</v>
      </c>
      <c r="I41" s="63"/>
      <c r="J41" s="52"/>
      <c r="K41" s="45">
        <v>299899.87199999997</v>
      </c>
      <c r="L41" s="54">
        <v>299899.87</v>
      </c>
      <c r="M41" s="54"/>
      <c r="N41" s="54"/>
      <c r="O41" s="46">
        <v>299899.87</v>
      </c>
      <c r="P41" s="47">
        <v>1.9999999785795808E-3</v>
      </c>
    </row>
    <row r="42" spans="1:17" ht="15" customHeight="1" x14ac:dyDescent="0.25">
      <c r="A42" s="49" t="s">
        <v>80</v>
      </c>
      <c r="B42" s="42" t="s">
        <v>81</v>
      </c>
      <c r="C42" s="57">
        <v>36</v>
      </c>
      <c r="D42" s="52">
        <f>C42*12*84</f>
        <v>36288</v>
      </c>
      <c r="E42" s="52">
        <v>36</v>
      </c>
      <c r="F42" s="52">
        <f>E42*12*81</f>
        <v>34992</v>
      </c>
      <c r="G42" s="52">
        <v>35</v>
      </c>
      <c r="H42" s="52">
        <f>G42*12*84</f>
        <v>35280</v>
      </c>
      <c r="I42" s="52"/>
      <c r="J42" s="52"/>
      <c r="K42" s="45">
        <v>106560</v>
      </c>
      <c r="L42" s="54">
        <v>106560</v>
      </c>
      <c r="M42" s="54"/>
      <c r="N42" s="54"/>
      <c r="O42" s="46">
        <v>106560</v>
      </c>
      <c r="P42" s="47">
        <v>0</v>
      </c>
    </row>
    <row r="43" spans="1:17" ht="15" customHeight="1" x14ac:dyDescent="0.25">
      <c r="A43" s="49" t="s">
        <v>82</v>
      </c>
      <c r="B43" s="42" t="s">
        <v>83</v>
      </c>
      <c r="C43" s="57">
        <v>2.63</v>
      </c>
      <c r="D43" s="52">
        <f>C43*12*C4</f>
        <v>202428.99600000001</v>
      </c>
      <c r="E43" s="52">
        <v>2.63</v>
      </c>
      <c r="F43" s="52">
        <f>E43*12*E4</f>
        <v>201595.81199999998</v>
      </c>
      <c r="G43" s="52">
        <v>2.63</v>
      </c>
      <c r="H43" s="52">
        <f>G43*12*G4</f>
        <v>205055.41919999997</v>
      </c>
      <c r="I43" s="52"/>
      <c r="J43" s="52"/>
      <c r="K43" s="45">
        <v>609080.22719999996</v>
      </c>
      <c r="L43" s="54">
        <v>545615</v>
      </c>
      <c r="M43" s="54"/>
      <c r="N43" s="54"/>
      <c r="O43" s="46">
        <v>545615</v>
      </c>
      <c r="P43" s="47">
        <v>63465.227199999965</v>
      </c>
      <c r="Q43" s="8" t="s">
        <v>84</v>
      </c>
    </row>
    <row r="44" spans="1:17" ht="15" customHeight="1" x14ac:dyDescent="0.25">
      <c r="A44" s="49" t="s">
        <v>85</v>
      </c>
      <c r="B44" s="42" t="s">
        <v>86</v>
      </c>
      <c r="C44" s="57">
        <v>1</v>
      </c>
      <c r="D44" s="52">
        <f>C44*12*C4</f>
        <v>76969.200000000012</v>
      </c>
      <c r="E44" s="52">
        <v>1.5</v>
      </c>
      <c r="F44" s="52">
        <f>E44*12*E4</f>
        <v>114978.59999999999</v>
      </c>
      <c r="G44" s="52">
        <v>2</v>
      </c>
      <c r="H44" s="52">
        <f>G44*12*G4</f>
        <v>155935.67999999999</v>
      </c>
      <c r="I44" s="52"/>
      <c r="J44" s="52"/>
      <c r="K44" s="45">
        <v>232904.88</v>
      </c>
      <c r="L44" s="54">
        <v>156696</v>
      </c>
      <c r="M44" s="54">
        <v>0</v>
      </c>
      <c r="N44" s="54">
        <v>0</v>
      </c>
      <c r="O44" s="46">
        <v>156696</v>
      </c>
      <c r="P44" s="47">
        <v>76208.88</v>
      </c>
    </row>
    <row r="45" spans="1:17" ht="50.25" customHeight="1" x14ac:dyDescent="0.25">
      <c r="A45" s="49" t="s">
        <v>110</v>
      </c>
      <c r="B45" s="56" t="s">
        <v>88</v>
      </c>
      <c r="C45" s="57"/>
      <c r="D45" s="52"/>
      <c r="E45" s="52"/>
      <c r="F45" s="52"/>
      <c r="G45" s="52"/>
      <c r="H45" s="52"/>
      <c r="I45" s="52"/>
      <c r="J45" s="52"/>
      <c r="K45" s="45"/>
      <c r="L45" s="54">
        <v>113164</v>
      </c>
      <c r="M45" s="54"/>
      <c r="N45" s="54"/>
      <c r="O45" s="46"/>
      <c r="P45" s="47"/>
    </row>
    <row r="46" spans="1:17" ht="28.5" customHeight="1" x14ac:dyDescent="0.25">
      <c r="A46" s="49" t="s">
        <v>89</v>
      </c>
      <c r="B46" s="56" t="s">
        <v>43</v>
      </c>
      <c r="C46" s="57"/>
      <c r="D46" s="52"/>
      <c r="E46" s="52"/>
      <c r="F46" s="52"/>
      <c r="G46" s="52"/>
      <c r="H46" s="52"/>
      <c r="I46" s="52"/>
      <c r="J46" s="52"/>
      <c r="K46" s="45"/>
      <c r="L46" s="54">
        <v>43532</v>
      </c>
      <c r="M46" s="54"/>
      <c r="N46" s="54"/>
      <c r="O46" s="46"/>
      <c r="P46" s="47"/>
    </row>
    <row r="47" spans="1:17" ht="15" customHeight="1" x14ac:dyDescent="0.25">
      <c r="B47" s="42"/>
      <c r="C47" s="57"/>
      <c r="D47" s="52"/>
      <c r="E47" s="52"/>
      <c r="F47" s="52"/>
      <c r="G47" s="52"/>
      <c r="H47" s="52"/>
      <c r="I47" s="52"/>
      <c r="J47" s="52"/>
      <c r="K47" s="45"/>
      <c r="L47" s="54"/>
      <c r="M47" s="54"/>
      <c r="N47" s="54"/>
      <c r="O47" s="46"/>
      <c r="P47" s="47"/>
    </row>
    <row r="48" spans="1:17" ht="15" customHeight="1" x14ac:dyDescent="0.25">
      <c r="A48" s="49" t="s">
        <v>90</v>
      </c>
      <c r="B48" s="42" t="s">
        <v>91</v>
      </c>
      <c r="C48" s="57"/>
      <c r="D48" s="52"/>
      <c r="E48" s="52"/>
      <c r="F48" s="52"/>
      <c r="G48" s="52"/>
      <c r="H48" s="52"/>
      <c r="I48" s="52"/>
      <c r="J48" s="52"/>
      <c r="K48" s="45">
        <v>125788</v>
      </c>
      <c r="L48" s="54">
        <v>48670.63</v>
      </c>
      <c r="M48" s="54">
        <v>0</v>
      </c>
      <c r="N48" s="54">
        <v>0</v>
      </c>
      <c r="O48" s="46">
        <v>48670.63</v>
      </c>
      <c r="P48" s="47">
        <v>77117.37</v>
      </c>
    </row>
    <row r="49" spans="1:16" ht="24" customHeight="1" x14ac:dyDescent="0.25">
      <c r="A49" s="49" t="s">
        <v>111</v>
      </c>
      <c r="B49" s="56" t="s">
        <v>112</v>
      </c>
      <c r="C49" s="57"/>
      <c r="D49" s="52"/>
      <c r="E49" s="52"/>
      <c r="F49" s="52"/>
      <c r="G49" s="52"/>
      <c r="H49" s="52"/>
      <c r="I49" s="52"/>
      <c r="J49" s="52"/>
      <c r="K49" s="45"/>
      <c r="L49" s="54">
        <v>48670.63</v>
      </c>
      <c r="M49" s="54"/>
      <c r="N49" s="54"/>
      <c r="O49" s="46"/>
      <c r="P49" s="47"/>
    </row>
    <row r="50" spans="1:16" ht="25.5" customHeight="1" x14ac:dyDescent="0.25">
      <c r="A50" s="49" t="s">
        <v>92</v>
      </c>
      <c r="B50" s="42" t="s">
        <v>93</v>
      </c>
      <c r="C50" s="57"/>
      <c r="D50" s="52"/>
      <c r="E50" s="52"/>
      <c r="F50" s="52"/>
      <c r="G50" s="52"/>
      <c r="H50" s="52"/>
      <c r="I50" s="52"/>
      <c r="J50" s="52"/>
      <c r="K50" s="53"/>
      <c r="L50" s="54"/>
      <c r="M50" s="54"/>
      <c r="N50" s="54"/>
      <c r="O50" s="46"/>
      <c r="P50" s="55"/>
    </row>
    <row r="51" spans="1:16" ht="36.75" customHeight="1" x14ac:dyDescent="0.25">
      <c r="A51" s="49" t="s">
        <v>94</v>
      </c>
      <c r="B51" s="56" t="s">
        <v>19</v>
      </c>
      <c r="C51" s="57"/>
      <c r="D51" s="52"/>
      <c r="E51" s="52"/>
      <c r="F51" s="52"/>
      <c r="G51" s="52"/>
      <c r="H51" s="52"/>
      <c r="I51" s="52"/>
      <c r="J51" s="52"/>
      <c r="K51" s="53"/>
      <c r="L51" s="54"/>
      <c r="M51" s="54"/>
      <c r="N51" s="54"/>
      <c r="O51" s="46"/>
      <c r="P51" s="55">
        <f>P9</f>
        <v>-18611.832201893681</v>
      </c>
    </row>
    <row r="52" spans="1:16" ht="27" customHeight="1" x14ac:dyDescent="0.25">
      <c r="A52" s="49" t="s">
        <v>113</v>
      </c>
      <c r="B52" s="56" t="s">
        <v>27</v>
      </c>
      <c r="C52" s="57"/>
      <c r="D52" s="52"/>
      <c r="E52" s="52"/>
      <c r="F52" s="52"/>
      <c r="G52" s="52"/>
      <c r="H52" s="52"/>
      <c r="I52" s="52"/>
      <c r="J52" s="52"/>
      <c r="K52" s="53"/>
      <c r="L52" s="54"/>
      <c r="M52" s="54"/>
      <c r="N52" s="61"/>
      <c r="O52" s="46"/>
      <c r="P52" s="55">
        <f>P13</f>
        <v>-193047.66039999999</v>
      </c>
    </row>
    <row r="53" spans="1:16" ht="27" customHeight="1" x14ac:dyDescent="0.25">
      <c r="A53" s="49" t="s">
        <v>114</v>
      </c>
      <c r="B53" s="50" t="s">
        <v>63</v>
      </c>
      <c r="C53" s="57"/>
      <c r="D53" s="52"/>
      <c r="E53" s="52"/>
      <c r="F53" s="52"/>
      <c r="G53" s="52"/>
      <c r="H53" s="52"/>
      <c r="I53" s="52"/>
      <c r="J53" s="52"/>
      <c r="K53" s="53"/>
      <c r="L53" s="54"/>
      <c r="M53" s="54"/>
      <c r="N53" s="61"/>
      <c r="O53" s="46"/>
      <c r="P53" s="55">
        <f>P31</f>
        <v>-46505.288965485866</v>
      </c>
    </row>
    <row r="54" spans="1:16" ht="27" customHeight="1" x14ac:dyDescent="0.25">
      <c r="A54" s="49" t="s">
        <v>115</v>
      </c>
      <c r="B54" s="50" t="s">
        <v>55</v>
      </c>
      <c r="C54" s="57"/>
      <c r="D54" s="52"/>
      <c r="E54" s="52"/>
      <c r="F54" s="52"/>
      <c r="G54" s="52"/>
      <c r="H54" s="52"/>
      <c r="I54" s="52"/>
      <c r="J54" s="52"/>
      <c r="K54" s="53"/>
      <c r="L54" s="54"/>
      <c r="M54" s="54"/>
      <c r="N54" s="61"/>
      <c r="O54" s="46"/>
      <c r="P54" s="55">
        <f>P27</f>
        <v>-20508.733604245237</v>
      </c>
    </row>
    <row r="55" spans="1:16" ht="27" customHeight="1" x14ac:dyDescent="0.25">
      <c r="A55" s="49" t="s">
        <v>116</v>
      </c>
      <c r="B55" s="50" t="s">
        <v>59</v>
      </c>
      <c r="C55" s="57"/>
      <c r="D55" s="52"/>
      <c r="E55" s="52"/>
      <c r="F55" s="52"/>
      <c r="G55" s="52"/>
      <c r="H55" s="52"/>
      <c r="I55" s="52"/>
      <c r="J55" s="52"/>
      <c r="K55" s="53"/>
      <c r="L55" s="54"/>
      <c r="M55" s="54"/>
      <c r="N55" s="61"/>
      <c r="O55" s="46"/>
      <c r="P55" s="55">
        <f>P29</f>
        <v>-8377.9525637061342</v>
      </c>
    </row>
    <row r="56" spans="1:16" ht="27" customHeight="1" x14ac:dyDescent="0.25">
      <c r="A56" s="49" t="s">
        <v>117</v>
      </c>
      <c r="B56" s="50" t="s">
        <v>61</v>
      </c>
      <c r="C56" s="57"/>
      <c r="D56" s="52"/>
      <c r="E56" s="52"/>
      <c r="F56" s="52"/>
      <c r="G56" s="52"/>
      <c r="H56" s="52"/>
      <c r="I56" s="52"/>
      <c r="J56" s="52"/>
      <c r="K56" s="53"/>
      <c r="L56" s="54"/>
      <c r="M56" s="54"/>
      <c r="N56" s="61"/>
      <c r="O56" s="46"/>
      <c r="P56" s="55">
        <f>P30</f>
        <v>-2615.4612307424431</v>
      </c>
    </row>
    <row r="57" spans="1:16" ht="27" customHeight="1" x14ac:dyDescent="0.25">
      <c r="A57" s="49" t="s">
        <v>118</v>
      </c>
      <c r="B57" s="50" t="s">
        <v>65</v>
      </c>
      <c r="C57" s="57"/>
      <c r="D57" s="52"/>
      <c r="E57" s="52"/>
      <c r="F57" s="52"/>
      <c r="G57" s="52"/>
      <c r="H57" s="52"/>
      <c r="I57" s="52"/>
      <c r="J57" s="52"/>
      <c r="K57" s="53"/>
      <c r="L57" s="54"/>
      <c r="M57" s="54"/>
      <c r="N57" s="61"/>
      <c r="O57" s="46"/>
      <c r="P57" s="55">
        <f>P32</f>
        <v>-57937.742606596796</v>
      </c>
    </row>
    <row r="58" spans="1:16" ht="27" customHeight="1" x14ac:dyDescent="0.25">
      <c r="A58" s="11" t="s">
        <v>95</v>
      </c>
      <c r="B58" s="11"/>
      <c r="C58" s="57"/>
      <c r="D58" s="52"/>
      <c r="E58" s="52"/>
      <c r="F58" s="52"/>
      <c r="G58" s="52"/>
      <c r="H58" s="52"/>
      <c r="I58" s="52"/>
      <c r="J58" s="52"/>
      <c r="K58" s="53"/>
      <c r="L58" s="54"/>
      <c r="M58" s="54"/>
      <c r="N58" s="61"/>
      <c r="O58" s="46"/>
      <c r="P58" s="47">
        <f>SUM(P51:P57)</f>
        <v>-347604.67157267017</v>
      </c>
    </row>
    <row r="59" spans="1:16" ht="27" customHeight="1" x14ac:dyDescent="0.25">
      <c r="A59" s="49" t="s">
        <v>96</v>
      </c>
      <c r="B59" s="64" t="s">
        <v>97</v>
      </c>
      <c r="C59" s="57"/>
      <c r="D59" s="52"/>
      <c r="E59" s="52"/>
      <c r="F59" s="52"/>
      <c r="G59" s="52"/>
      <c r="H59" s="52"/>
      <c r="I59" s="52"/>
      <c r="J59" s="52"/>
      <c r="K59" s="53"/>
      <c r="L59" s="54"/>
      <c r="M59" s="54"/>
      <c r="N59" s="61"/>
      <c r="O59" s="46"/>
      <c r="P59" s="47"/>
    </row>
    <row r="60" spans="1:16" ht="27" customHeight="1" x14ac:dyDescent="0.25">
      <c r="A60" s="49" t="s">
        <v>119</v>
      </c>
      <c r="B60" s="90" t="s">
        <v>120</v>
      </c>
      <c r="C60" s="57"/>
      <c r="D60" s="52"/>
      <c r="E60" s="52"/>
      <c r="F60" s="52"/>
      <c r="G60" s="52"/>
      <c r="H60" s="52"/>
      <c r="I60" s="52"/>
      <c r="J60" s="52"/>
      <c r="K60" s="53"/>
      <c r="L60" s="54"/>
      <c r="M60" s="54"/>
      <c r="N60" s="61"/>
      <c r="O60" s="46"/>
      <c r="P60" s="55">
        <f>G78</f>
        <v>125788</v>
      </c>
    </row>
    <row r="61" spans="1:16" ht="27" customHeight="1" x14ac:dyDescent="0.25">
      <c r="A61" s="49" t="s">
        <v>99</v>
      </c>
      <c r="B61" s="50" t="s">
        <v>57</v>
      </c>
      <c r="C61" s="57"/>
      <c r="D61" s="52"/>
      <c r="E61" s="52"/>
      <c r="F61" s="52"/>
      <c r="G61" s="52"/>
      <c r="H61" s="52"/>
      <c r="I61" s="52"/>
      <c r="J61" s="52"/>
      <c r="K61" s="53"/>
      <c r="L61" s="54"/>
      <c r="M61" s="54"/>
      <c r="N61" s="61"/>
      <c r="O61" s="46"/>
      <c r="P61" s="55">
        <f>P28</f>
        <v>113945.60339635494</v>
      </c>
    </row>
    <row r="62" spans="1:16" ht="27" customHeight="1" x14ac:dyDescent="0.25">
      <c r="A62" s="49" t="s">
        <v>100</v>
      </c>
      <c r="B62" s="50" t="s">
        <v>49</v>
      </c>
      <c r="C62" s="57"/>
      <c r="D62" s="52"/>
      <c r="E62" s="52"/>
      <c r="F62" s="52"/>
      <c r="G62" s="52"/>
      <c r="H62" s="52"/>
      <c r="I62" s="52"/>
      <c r="J62" s="52"/>
      <c r="K62" s="53"/>
      <c r="L62" s="54"/>
      <c r="M62" s="54"/>
      <c r="N62" s="61"/>
      <c r="O62" s="46"/>
      <c r="P62" s="55">
        <f>P24</f>
        <v>45326.876851627123</v>
      </c>
    </row>
    <row r="63" spans="1:16" ht="27" customHeight="1" x14ac:dyDescent="0.25">
      <c r="A63" s="49" t="s">
        <v>101</v>
      </c>
      <c r="B63" s="50" t="s">
        <v>83</v>
      </c>
      <c r="C63" s="57"/>
      <c r="D63" s="52"/>
      <c r="E63" s="52"/>
      <c r="F63" s="52"/>
      <c r="G63" s="52"/>
      <c r="H63" s="52"/>
      <c r="I63" s="52"/>
      <c r="J63" s="52"/>
      <c r="K63" s="53"/>
      <c r="L63" s="54"/>
      <c r="M63" s="54"/>
      <c r="N63" s="61"/>
      <c r="O63" s="46"/>
      <c r="P63" s="55">
        <f>P43</f>
        <v>63465.227199999965</v>
      </c>
    </row>
    <row r="64" spans="1:16" ht="27" customHeight="1" x14ac:dyDescent="0.25">
      <c r="A64" s="65" t="s">
        <v>95</v>
      </c>
      <c r="B64" s="66"/>
      <c r="C64" s="57"/>
      <c r="D64" s="52"/>
      <c r="E64" s="52"/>
      <c r="F64" s="52"/>
      <c r="G64" s="52"/>
      <c r="H64" s="52"/>
      <c r="I64" s="52"/>
      <c r="J64" s="52"/>
      <c r="K64" s="53"/>
      <c r="L64" s="54"/>
      <c r="M64" s="54"/>
      <c r="N64" s="61"/>
      <c r="O64" s="46"/>
      <c r="P64" s="47">
        <f>SUM(P60:P63)</f>
        <v>348525.70744798204</v>
      </c>
    </row>
    <row r="65" spans="1:16" ht="27" customHeight="1" x14ac:dyDescent="0.25">
      <c r="A65" s="91"/>
      <c r="B65" s="92"/>
      <c r="C65" s="57"/>
      <c r="D65" s="52"/>
      <c r="E65" s="52"/>
      <c r="F65" s="52"/>
      <c r="G65" s="52"/>
      <c r="H65" s="52"/>
      <c r="I65" s="52"/>
      <c r="J65" s="52"/>
      <c r="K65" s="53"/>
      <c r="L65" s="54"/>
      <c r="M65" s="54"/>
      <c r="N65" s="61"/>
      <c r="O65" s="46"/>
      <c r="P65" s="47"/>
    </row>
    <row r="66" spans="1:16" s="68" customFormat="1" ht="45" customHeight="1" x14ac:dyDescent="0.25">
      <c r="A66" s="40"/>
      <c r="B66" s="67" t="s">
        <v>103</v>
      </c>
      <c r="C66" s="44">
        <f>D66/C4/12</f>
        <v>19.047221122215124</v>
      </c>
      <c r="D66" s="44">
        <f>D9+D13+D22+D41+D42+D43+D44</f>
        <v>1466049.3720000002</v>
      </c>
      <c r="E66" s="44">
        <f>F66/E4/12</f>
        <v>19.544501933403261</v>
      </c>
      <c r="F66" s="44">
        <f>F9+F13+F22+F41+F42+F43+F44</f>
        <v>1498132.98</v>
      </c>
      <c r="G66" s="44">
        <f>H66/G4/12</f>
        <v>20.013596744503886</v>
      </c>
      <c r="H66" s="44">
        <f>H9+H13+H22+H41+H42+H43+H44</f>
        <v>1560416.9087999999</v>
      </c>
      <c r="I66" s="44"/>
      <c r="J66" s="44"/>
      <c r="K66" s="45">
        <f>K9+K13+K22+K41+K42+K43</f>
        <v>4176715.7808000003</v>
      </c>
      <c r="L66" s="45">
        <f>L9+L13+L22+L41+L42+L43</f>
        <v>4166389.9545170804</v>
      </c>
      <c r="M66" s="45">
        <f>M9+M13+M22+M41+M42+M43</f>
        <v>100024.61399929981</v>
      </c>
      <c r="N66" s="45">
        <f>N9+N13+N22+N41+N42+N43</f>
        <v>30150.458480643316</v>
      </c>
      <c r="O66" s="46">
        <f>O9+O13+O22+O41+O42+O43</f>
        <v>4296565.0269970242</v>
      </c>
      <c r="P66" s="47">
        <f t="shared" ref="P66:P122" si="8">K66-O66</f>
        <v>-119849.24619702389</v>
      </c>
    </row>
    <row r="67" spans="1:16" s="10" customFormat="1" ht="16.5" customHeight="1" x14ac:dyDescent="0.25">
      <c r="A67" s="69"/>
      <c r="B67" s="2"/>
      <c r="C67" s="5"/>
      <c r="D67" s="70"/>
      <c r="E67" s="5"/>
      <c r="F67" s="5"/>
      <c r="G67" s="5"/>
      <c r="H67" s="5"/>
      <c r="I67" s="5"/>
      <c r="J67" s="5"/>
      <c r="K67" s="5"/>
      <c r="L67" s="6"/>
      <c r="M67" s="6"/>
      <c r="N67" s="6"/>
      <c r="O67" s="6"/>
      <c r="P67" s="6"/>
    </row>
    <row r="68" spans="1:16" s="10" customFormat="1" ht="19.5" customHeight="1" x14ac:dyDescent="0.25">
      <c r="A68" s="69"/>
      <c r="B68" s="2"/>
      <c r="C68" s="5"/>
      <c r="D68" s="70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  <c r="P68" s="6"/>
    </row>
    <row r="69" spans="1:16" s="80" customFormat="1" ht="12" hidden="1" customHeight="1" x14ac:dyDescent="0.25">
      <c r="A69" s="71"/>
      <c r="B69" s="72" t="s">
        <v>104</v>
      </c>
      <c r="C69" s="73"/>
      <c r="D69" s="74" t="s">
        <v>105</v>
      </c>
      <c r="E69" s="75"/>
      <c r="F69" s="76">
        <f>D66+F66+H66</f>
        <v>4524599.2608000003</v>
      </c>
      <c r="G69" s="77"/>
      <c r="H69" s="77"/>
      <c r="I69" s="73" t="s">
        <v>106</v>
      </c>
      <c r="J69" s="76">
        <f>J66</f>
        <v>0</v>
      </c>
      <c r="K69" s="78">
        <f>F69+J69</f>
        <v>4524599.2608000003</v>
      </c>
      <c r="L69" s="79"/>
      <c r="M69" s="79"/>
      <c r="N69" s="79"/>
      <c r="O69" s="79"/>
      <c r="P69" s="79"/>
    </row>
    <row r="70" spans="1:16" s="80" customFormat="1" ht="12" customHeight="1" x14ac:dyDescent="0.25">
      <c r="A70" s="71"/>
      <c r="B70" s="72"/>
      <c r="C70" s="81"/>
      <c r="D70" s="82"/>
      <c r="E70" s="81"/>
      <c r="F70" s="83"/>
      <c r="G70" s="77"/>
      <c r="H70" s="77"/>
      <c r="I70" s="81"/>
      <c r="J70" s="83"/>
      <c r="K70" s="78"/>
      <c r="L70" s="79"/>
      <c r="M70" s="79"/>
      <c r="N70" s="79"/>
      <c r="O70" s="79"/>
      <c r="P70" s="79"/>
    </row>
    <row r="71" spans="1:16" s="80" customFormat="1" ht="12" customHeight="1" x14ac:dyDescent="0.25">
      <c r="A71" s="93" t="s">
        <v>121</v>
      </c>
      <c r="B71" s="93"/>
      <c r="C71" s="93"/>
      <c r="D71" s="93"/>
      <c r="E71" s="93"/>
      <c r="F71" s="93"/>
      <c r="G71" s="93"/>
      <c r="H71" s="77"/>
      <c r="I71" s="81"/>
      <c r="J71" s="83"/>
      <c r="K71" s="78"/>
      <c r="L71" s="79"/>
      <c r="M71" s="79"/>
      <c r="N71" s="79"/>
      <c r="O71" s="79"/>
      <c r="P71" s="79"/>
    </row>
    <row r="72" spans="1:16" s="10" customFormat="1" x14ac:dyDescent="0.25">
      <c r="A72" s="69"/>
      <c r="B72" s="2"/>
      <c r="C72" s="5"/>
      <c r="D72" s="70"/>
      <c r="E72" s="5"/>
      <c r="F72" s="5"/>
      <c r="G72" s="5"/>
      <c r="H72" s="5"/>
      <c r="I72" s="5"/>
      <c r="J72" s="5"/>
      <c r="K72" s="5"/>
      <c r="L72" s="6"/>
      <c r="M72" s="6"/>
      <c r="N72" s="6"/>
      <c r="O72" s="6"/>
      <c r="P72" s="6"/>
    </row>
    <row r="73" spans="1:16" s="87" customFormat="1" ht="24" x14ac:dyDescent="0.25">
      <c r="A73" s="94" t="s">
        <v>122</v>
      </c>
      <c r="B73" s="95" t="s">
        <v>123</v>
      </c>
      <c r="C73" s="96" t="s">
        <v>124</v>
      </c>
      <c r="D73" s="97" t="s">
        <v>125</v>
      </c>
      <c r="E73" s="96" t="s">
        <v>126</v>
      </c>
      <c r="F73" s="96" t="s">
        <v>127</v>
      </c>
      <c r="G73" s="96" t="s">
        <v>128</v>
      </c>
      <c r="H73" s="5"/>
      <c r="I73" s="5"/>
      <c r="J73" s="5"/>
      <c r="K73" s="5"/>
      <c r="L73" s="6"/>
      <c r="M73" s="6"/>
      <c r="N73" s="6"/>
      <c r="O73" s="6"/>
      <c r="P73" s="6"/>
    </row>
    <row r="74" spans="1:16" s="87" customFormat="1" x14ac:dyDescent="0.25">
      <c r="A74" s="94" t="s">
        <v>18</v>
      </c>
      <c r="B74" s="95" t="s">
        <v>129</v>
      </c>
      <c r="C74" s="96" t="s">
        <v>130</v>
      </c>
      <c r="D74" s="97">
        <v>3000</v>
      </c>
      <c r="E74" s="96">
        <f>D74*8</f>
        <v>24000</v>
      </c>
      <c r="F74" s="96"/>
      <c r="G74" s="96"/>
      <c r="H74" s="5"/>
      <c r="I74" s="5"/>
      <c r="J74" s="5"/>
      <c r="K74" s="5"/>
      <c r="L74" s="6"/>
      <c r="M74" s="6"/>
      <c r="N74" s="6"/>
      <c r="O74" s="6"/>
      <c r="P74" s="6"/>
    </row>
    <row r="75" spans="1:16" s="87" customFormat="1" x14ac:dyDescent="0.25">
      <c r="A75" s="94" t="s">
        <v>26</v>
      </c>
      <c r="B75" s="95" t="s">
        <v>131</v>
      </c>
      <c r="C75" s="96" t="s">
        <v>130</v>
      </c>
      <c r="D75" s="97">
        <v>3000</v>
      </c>
      <c r="E75" s="96">
        <f>D75*12+9700</f>
        <v>45700</v>
      </c>
      <c r="F75" s="96"/>
      <c r="G75" s="96"/>
      <c r="H75" s="5"/>
      <c r="I75" s="5"/>
      <c r="J75" s="5"/>
      <c r="K75" s="5"/>
      <c r="L75" s="6"/>
      <c r="M75" s="6"/>
      <c r="N75" s="6"/>
      <c r="O75" s="6"/>
      <c r="P75" s="6"/>
    </row>
    <row r="76" spans="1:16" s="87" customFormat="1" x14ac:dyDescent="0.25">
      <c r="A76" s="94" t="s">
        <v>44</v>
      </c>
      <c r="B76" s="95" t="s">
        <v>132</v>
      </c>
      <c r="C76" s="96" t="s">
        <v>130</v>
      </c>
      <c r="D76" s="97">
        <v>3000</v>
      </c>
      <c r="E76" s="96">
        <f>D76*12</f>
        <v>36000</v>
      </c>
      <c r="F76" s="96"/>
      <c r="G76" s="96"/>
      <c r="H76" s="5"/>
      <c r="I76" s="5"/>
      <c r="J76" s="5"/>
      <c r="K76" s="5"/>
      <c r="L76" s="6"/>
      <c r="M76" s="6"/>
      <c r="N76" s="6"/>
      <c r="O76" s="6"/>
      <c r="P76" s="6"/>
    </row>
    <row r="77" spans="1:16" s="87" customFormat="1" x14ac:dyDescent="0.25">
      <c r="A77" s="94" t="s">
        <v>78</v>
      </c>
      <c r="B77" s="95" t="s">
        <v>133</v>
      </c>
      <c r="C77" s="96" t="s">
        <v>130</v>
      </c>
      <c r="D77" s="97">
        <v>1674</v>
      </c>
      <c r="E77" s="96">
        <f>D77*12</f>
        <v>20088</v>
      </c>
      <c r="F77" s="96"/>
      <c r="G77" s="96"/>
      <c r="H77" s="5"/>
      <c r="I77" s="5"/>
      <c r="J77" s="5"/>
      <c r="K77" s="5"/>
      <c r="L77" s="6"/>
      <c r="M77" s="6"/>
      <c r="N77" s="6"/>
      <c r="O77" s="6"/>
      <c r="P77" s="6"/>
    </row>
    <row r="78" spans="1:16" s="87" customFormat="1" x14ac:dyDescent="0.25">
      <c r="A78" s="94"/>
      <c r="B78" s="95"/>
      <c r="C78" s="96"/>
      <c r="D78" s="97"/>
      <c r="E78" s="96">
        <f>SUM(E74:E77)</f>
        <v>125788</v>
      </c>
      <c r="F78" s="96"/>
      <c r="G78" s="96">
        <f>E78-F78</f>
        <v>125788</v>
      </c>
      <c r="H78" s="5"/>
      <c r="I78" s="5"/>
      <c r="J78" s="5"/>
      <c r="K78" s="5"/>
      <c r="L78" s="6"/>
      <c r="M78" s="6"/>
      <c r="N78" s="6"/>
      <c r="O78" s="6"/>
      <c r="P78" s="6"/>
    </row>
    <row r="79" spans="1:16" s="87" customFormat="1" x14ac:dyDescent="0.25">
      <c r="A79" s="94" t="s">
        <v>18</v>
      </c>
      <c r="B79" s="95" t="s">
        <v>129</v>
      </c>
      <c r="C79" s="96">
        <v>86</v>
      </c>
      <c r="E79" s="97">
        <f>3500*5</f>
        <v>17500</v>
      </c>
      <c r="F79" s="96"/>
      <c r="G79" s="96"/>
      <c r="H79" s="5"/>
      <c r="I79" s="5"/>
      <c r="J79" s="5"/>
      <c r="K79" s="5"/>
      <c r="L79" s="6"/>
      <c r="M79" s="6"/>
      <c r="N79" s="6"/>
      <c r="O79" s="6"/>
      <c r="P79" s="6"/>
    </row>
    <row r="80" spans="1:16" s="87" customFormat="1" x14ac:dyDescent="0.25">
      <c r="A80" s="94" t="s">
        <v>26</v>
      </c>
      <c r="B80" s="95" t="s">
        <v>134</v>
      </c>
      <c r="C80" s="96">
        <v>86</v>
      </c>
      <c r="D80" s="98"/>
      <c r="E80" s="96">
        <v>9000</v>
      </c>
      <c r="F80" s="96"/>
      <c r="G80" s="96"/>
      <c r="H80" s="5"/>
      <c r="I80" s="5"/>
      <c r="J80" s="5"/>
      <c r="K80" s="5"/>
      <c r="L80" s="6"/>
      <c r="M80" s="6"/>
      <c r="N80" s="6"/>
      <c r="O80" s="6"/>
      <c r="P80" s="6"/>
    </row>
    <row r="81" spans="1:16" s="10" customFormat="1" x14ac:dyDescent="0.25">
      <c r="A81" s="94" t="s">
        <v>44</v>
      </c>
      <c r="B81" s="95" t="s">
        <v>135</v>
      </c>
      <c r="C81" s="96">
        <v>86</v>
      </c>
      <c r="D81" s="97">
        <v>500</v>
      </c>
      <c r="E81" s="96">
        <f>D81*5</f>
        <v>2500</v>
      </c>
      <c r="F81" s="96"/>
      <c r="G81" s="96"/>
      <c r="H81" s="5"/>
      <c r="I81" s="5"/>
      <c r="J81" s="5"/>
      <c r="K81" s="5"/>
      <c r="L81" s="6"/>
      <c r="M81" s="6"/>
      <c r="N81" s="6"/>
      <c r="O81" s="6"/>
      <c r="P81" s="6"/>
    </row>
    <row r="82" spans="1:16" s="10" customFormat="1" x14ac:dyDescent="0.25">
      <c r="A82" s="94" t="s">
        <v>78</v>
      </c>
      <c r="B82" s="95" t="s">
        <v>136</v>
      </c>
      <c r="C82" s="96">
        <v>86</v>
      </c>
      <c r="D82" s="97">
        <v>500</v>
      </c>
      <c r="E82" s="96">
        <f>D82*5</f>
        <v>2500</v>
      </c>
      <c r="F82" s="96"/>
      <c r="G82" s="96"/>
      <c r="H82" s="5"/>
      <c r="I82" s="5"/>
      <c r="J82" s="5"/>
      <c r="K82" s="5"/>
      <c r="L82" s="6"/>
      <c r="M82" s="6"/>
      <c r="N82" s="6"/>
      <c r="O82" s="6"/>
      <c r="P82" s="6"/>
    </row>
    <row r="83" spans="1:16" s="10" customFormat="1" x14ac:dyDescent="0.25">
      <c r="A83" s="94" t="s">
        <v>80</v>
      </c>
      <c r="B83" s="95" t="s">
        <v>137</v>
      </c>
      <c r="C83" s="96">
        <v>86</v>
      </c>
      <c r="D83" s="97">
        <v>500</v>
      </c>
      <c r="E83" s="96">
        <f>D83*5</f>
        <v>2500</v>
      </c>
      <c r="F83" s="96"/>
      <c r="G83" s="96"/>
      <c r="H83" s="5"/>
      <c r="I83" s="5"/>
      <c r="J83" s="5"/>
      <c r="K83" s="5"/>
      <c r="L83" s="6"/>
      <c r="M83" s="6"/>
      <c r="N83" s="6"/>
      <c r="O83" s="6"/>
      <c r="P83" s="6"/>
    </row>
    <row r="84" spans="1:16" s="10" customFormat="1" x14ac:dyDescent="0.25">
      <c r="A84" s="94" t="s">
        <v>82</v>
      </c>
      <c r="B84" s="95" t="s">
        <v>138</v>
      </c>
      <c r="C84" s="96">
        <v>86</v>
      </c>
      <c r="D84" s="97">
        <v>500</v>
      </c>
      <c r="E84" s="96">
        <f>D84*4</f>
        <v>2000</v>
      </c>
      <c r="F84" s="96"/>
      <c r="G84" s="96"/>
      <c r="H84" s="5"/>
      <c r="I84" s="5"/>
      <c r="J84" s="5"/>
      <c r="K84" s="5"/>
      <c r="L84" s="6"/>
      <c r="M84" s="6"/>
      <c r="N84" s="6"/>
      <c r="O84" s="6"/>
      <c r="P84" s="6"/>
    </row>
    <row r="85" spans="1:16" s="10" customFormat="1" x14ac:dyDescent="0.25">
      <c r="A85" s="94" t="s">
        <v>85</v>
      </c>
      <c r="B85" s="95" t="s">
        <v>139</v>
      </c>
      <c r="C85" s="96">
        <v>86</v>
      </c>
      <c r="D85" s="97">
        <v>10000</v>
      </c>
      <c r="E85" s="96">
        <f>D85*1.5</f>
        <v>15000</v>
      </c>
      <c r="F85" s="96"/>
      <c r="G85" s="96"/>
      <c r="H85" s="5"/>
      <c r="I85" s="5"/>
      <c r="J85" s="5"/>
      <c r="K85" s="5"/>
      <c r="L85" s="6"/>
      <c r="M85" s="6"/>
      <c r="N85" s="6"/>
      <c r="O85" s="6"/>
      <c r="P85" s="6"/>
    </row>
    <row r="86" spans="1:16" s="10" customFormat="1" x14ac:dyDescent="0.25">
      <c r="A86" s="94"/>
      <c r="B86" s="95"/>
      <c r="C86" s="96"/>
      <c r="D86" s="97"/>
      <c r="E86" s="97">
        <f>SUM(E79:E85)</f>
        <v>51000</v>
      </c>
      <c r="F86" s="96"/>
      <c r="G86" s="96">
        <f>E86-F86</f>
        <v>51000</v>
      </c>
      <c r="H86" s="5"/>
      <c r="I86" s="5"/>
      <c r="J86" s="5"/>
      <c r="K86" s="5"/>
      <c r="L86" s="6"/>
      <c r="M86" s="6"/>
      <c r="N86" s="6"/>
      <c r="O86" s="6"/>
      <c r="P86" s="6"/>
    </row>
    <row r="87" spans="1:16" s="10" customFormat="1" x14ac:dyDescent="0.25">
      <c r="A87" s="69"/>
      <c r="B87" s="2"/>
      <c r="C87" s="5"/>
      <c r="D87" s="70"/>
      <c r="E87" s="5"/>
      <c r="F87" s="5"/>
      <c r="G87" s="5"/>
      <c r="H87" s="5"/>
      <c r="I87" s="5"/>
      <c r="J87" s="5"/>
      <c r="K87" s="5"/>
      <c r="L87" s="6"/>
      <c r="M87" s="6"/>
      <c r="N87" s="6"/>
      <c r="O87" s="6"/>
      <c r="P87" s="6"/>
    </row>
    <row r="88" spans="1:16" s="10" customFormat="1" x14ac:dyDescent="0.25">
      <c r="A88" s="99" t="s">
        <v>140</v>
      </c>
      <c r="B88" s="99"/>
      <c r="C88" s="99"/>
      <c r="D88" s="99"/>
      <c r="E88" s="99"/>
      <c r="F88" s="99"/>
      <c r="G88" s="99"/>
      <c r="H88" s="5"/>
      <c r="I88" s="5"/>
      <c r="J88" s="5"/>
      <c r="K88" s="5"/>
      <c r="L88" s="6"/>
      <c r="M88" s="6"/>
      <c r="N88" s="6"/>
      <c r="O88" s="6"/>
      <c r="P88" s="6"/>
    </row>
    <row r="89" spans="1:16" s="10" customFormat="1" x14ac:dyDescent="0.25">
      <c r="A89" s="69"/>
      <c r="B89" s="2"/>
      <c r="C89" s="5"/>
      <c r="D89" s="70"/>
      <c r="E89" s="5"/>
      <c r="F89" s="5"/>
      <c r="G89" s="5"/>
      <c r="H89" s="5"/>
      <c r="I89" s="5"/>
      <c r="J89" s="5"/>
      <c r="K89" s="5"/>
      <c r="L89" s="6"/>
      <c r="M89" s="6"/>
      <c r="N89" s="6"/>
      <c r="O89" s="6"/>
      <c r="P89" s="6"/>
    </row>
    <row r="90" spans="1:16" s="10" customFormat="1" x14ac:dyDescent="0.25">
      <c r="A90" s="69"/>
      <c r="B90" s="2" t="s">
        <v>141</v>
      </c>
      <c r="C90" s="5"/>
      <c r="D90" s="70"/>
      <c r="E90" s="5"/>
      <c r="F90" s="5"/>
      <c r="G90" s="5"/>
      <c r="H90" s="5"/>
      <c r="I90" s="5"/>
      <c r="J90" s="5"/>
      <c r="K90" s="5"/>
      <c r="L90" s="6"/>
      <c r="M90" s="6"/>
      <c r="N90" s="6"/>
      <c r="O90" s="6"/>
      <c r="P90" s="6"/>
    </row>
    <row r="91" spans="1:16" s="10" customFormat="1" x14ac:dyDescent="0.25">
      <c r="A91" s="69"/>
      <c r="B91" s="2" t="s">
        <v>142</v>
      </c>
      <c r="C91" s="5"/>
      <c r="D91" s="70"/>
      <c r="E91" s="5"/>
      <c r="F91" s="5"/>
      <c r="G91" s="5"/>
      <c r="H91" s="5"/>
      <c r="I91" s="5"/>
      <c r="J91" s="5"/>
      <c r="K91" s="5"/>
      <c r="L91" s="6"/>
      <c r="M91" s="6"/>
      <c r="N91" s="6"/>
      <c r="O91" s="6"/>
      <c r="P91" s="6"/>
    </row>
    <row r="92" spans="1:16" s="10" customFormat="1" x14ac:dyDescent="0.25">
      <c r="A92" s="69"/>
      <c r="B92" s="2" t="s">
        <v>143</v>
      </c>
      <c r="C92" s="5"/>
      <c r="D92" s="70"/>
      <c r="E92" s="5"/>
      <c r="F92" s="5"/>
      <c r="G92" s="5"/>
      <c r="H92" s="5"/>
      <c r="I92" s="5"/>
      <c r="J92" s="5"/>
      <c r="K92" s="5"/>
      <c r="L92" s="6"/>
      <c r="M92" s="6"/>
      <c r="N92" s="6"/>
      <c r="O92" s="6"/>
      <c r="P92" s="6"/>
    </row>
    <row r="93" spans="1:16" s="10" customFormat="1" x14ac:dyDescent="0.25">
      <c r="A93" s="69"/>
      <c r="B93" s="2"/>
      <c r="C93" s="5"/>
      <c r="D93" s="70"/>
      <c r="E93" s="5"/>
      <c r="F93" s="5"/>
      <c r="G93" s="5"/>
      <c r="H93" s="5"/>
      <c r="I93" s="5"/>
      <c r="J93" s="5"/>
      <c r="K93" s="5"/>
      <c r="L93" s="6"/>
      <c r="M93" s="6"/>
      <c r="N93" s="6"/>
      <c r="O93" s="6"/>
      <c r="P93" s="6"/>
    </row>
    <row r="94" spans="1:16" s="10" customFormat="1" x14ac:dyDescent="0.25">
      <c r="A94" s="69"/>
      <c r="B94" s="2"/>
      <c r="C94" s="5"/>
      <c r="D94" s="70"/>
      <c r="E94" s="5"/>
      <c r="F94" s="5"/>
      <c r="G94" s="5"/>
      <c r="H94" s="5"/>
      <c r="I94" s="5"/>
      <c r="J94" s="5"/>
      <c r="K94" s="5"/>
      <c r="L94" s="6"/>
      <c r="M94" s="6"/>
      <c r="N94" s="6"/>
      <c r="O94" s="6"/>
      <c r="P94" s="6"/>
    </row>
    <row r="95" spans="1:16" s="10" customFormat="1" x14ac:dyDescent="0.25">
      <c r="A95" s="69"/>
      <c r="B95" s="2"/>
      <c r="C95" s="5"/>
      <c r="D95" s="70"/>
      <c r="E95" s="5"/>
      <c r="F95" s="5"/>
      <c r="G95" s="5"/>
      <c r="H95" s="5"/>
      <c r="I95" s="5"/>
      <c r="J95" s="5"/>
      <c r="K95" s="5"/>
      <c r="L95" s="6"/>
      <c r="M95" s="6"/>
      <c r="N95" s="6"/>
      <c r="O95" s="6"/>
      <c r="P95" s="6"/>
    </row>
    <row r="96" spans="1:16" s="10" customFormat="1" x14ac:dyDescent="0.25">
      <c r="A96" s="69"/>
      <c r="B96" s="2"/>
      <c r="C96" s="5"/>
      <c r="D96" s="70"/>
      <c r="E96" s="5"/>
      <c r="F96" s="5"/>
      <c r="G96" s="5"/>
      <c r="H96" s="5"/>
      <c r="I96" s="5"/>
      <c r="J96" s="5"/>
      <c r="K96" s="5"/>
      <c r="L96" s="6"/>
      <c r="M96" s="6"/>
      <c r="N96" s="6"/>
      <c r="O96" s="6"/>
      <c r="P96" s="6"/>
    </row>
    <row r="97" spans="1:16" s="10" customFormat="1" x14ac:dyDescent="0.25">
      <c r="A97" s="69"/>
      <c r="B97" s="2"/>
      <c r="C97" s="5"/>
      <c r="D97" s="70"/>
      <c r="E97" s="5"/>
      <c r="F97" s="5"/>
      <c r="G97" s="5"/>
      <c r="H97" s="5"/>
      <c r="I97" s="5"/>
      <c r="J97" s="5"/>
      <c r="K97" s="5"/>
      <c r="L97" s="6"/>
      <c r="M97" s="6"/>
      <c r="N97" s="6"/>
      <c r="O97" s="6"/>
      <c r="P97" s="6"/>
    </row>
    <row r="98" spans="1:16" s="10" customFormat="1" x14ac:dyDescent="0.25">
      <c r="A98" s="69"/>
      <c r="B98" s="2"/>
      <c r="C98" s="5"/>
      <c r="D98" s="70"/>
      <c r="E98" s="5"/>
      <c r="F98" s="5"/>
      <c r="G98" s="5"/>
      <c r="H98" s="5"/>
      <c r="I98" s="5"/>
      <c r="J98" s="5"/>
      <c r="K98" s="5"/>
      <c r="L98" s="6"/>
      <c r="M98" s="6"/>
      <c r="N98" s="6"/>
      <c r="O98" s="6"/>
      <c r="P98" s="6"/>
    </row>
    <row r="99" spans="1:16" s="10" customFormat="1" x14ac:dyDescent="0.25">
      <c r="A99" s="69"/>
      <c r="B99" s="2"/>
      <c r="C99" s="5"/>
      <c r="D99" s="70"/>
      <c r="E99" s="5"/>
      <c r="F99" s="5"/>
      <c r="G99" s="5"/>
      <c r="H99" s="5"/>
      <c r="I99" s="5"/>
      <c r="J99" s="5"/>
      <c r="K99" s="5"/>
      <c r="L99" s="6"/>
      <c r="M99" s="6"/>
      <c r="N99" s="6"/>
      <c r="O99" s="6"/>
      <c r="P99" s="6"/>
    </row>
    <row r="100" spans="1:16" s="10" customFormat="1" x14ac:dyDescent="0.25">
      <c r="A100" s="69"/>
      <c r="B100" s="2"/>
      <c r="C100" s="5"/>
      <c r="D100" s="70"/>
      <c r="E100" s="5"/>
      <c r="F100" s="5"/>
      <c r="G100" s="5"/>
      <c r="H100" s="5"/>
      <c r="I100" s="5"/>
      <c r="J100" s="5"/>
      <c r="K100" s="5"/>
      <c r="L100" s="6"/>
      <c r="M100" s="6"/>
      <c r="N100" s="6"/>
      <c r="O100" s="6"/>
      <c r="P100" s="6"/>
    </row>
    <row r="101" spans="1:16" s="10" customFormat="1" x14ac:dyDescent="0.25">
      <c r="A101" s="69"/>
      <c r="B101" s="2"/>
      <c r="C101" s="5"/>
      <c r="D101" s="70"/>
      <c r="E101" s="5"/>
      <c r="F101" s="5"/>
      <c r="G101" s="5"/>
      <c r="H101" s="5"/>
      <c r="I101" s="5"/>
      <c r="J101" s="5"/>
      <c r="K101" s="5"/>
      <c r="L101" s="6"/>
      <c r="M101" s="6"/>
      <c r="N101" s="6"/>
      <c r="O101" s="6"/>
      <c r="P101" s="6"/>
    </row>
    <row r="102" spans="1:16" s="10" customFormat="1" x14ac:dyDescent="0.25">
      <c r="A102" s="69"/>
      <c r="B102" s="2"/>
      <c r="C102" s="5"/>
      <c r="D102" s="70"/>
      <c r="E102" s="5"/>
      <c r="F102" s="5"/>
      <c r="G102" s="5"/>
      <c r="H102" s="5"/>
      <c r="I102" s="5"/>
      <c r="J102" s="5"/>
      <c r="K102" s="5"/>
      <c r="L102" s="6"/>
      <c r="M102" s="6"/>
      <c r="N102" s="6"/>
      <c r="O102" s="6"/>
      <c r="P102" s="6"/>
    </row>
    <row r="103" spans="1:16" s="10" customFormat="1" x14ac:dyDescent="0.25">
      <c r="A103" s="69"/>
      <c r="B103" s="2"/>
      <c r="C103" s="5"/>
      <c r="D103" s="70"/>
      <c r="E103" s="5"/>
      <c r="F103" s="5"/>
      <c r="G103" s="5"/>
      <c r="H103" s="5"/>
      <c r="I103" s="5"/>
      <c r="J103" s="5"/>
      <c r="K103" s="5"/>
      <c r="L103" s="6"/>
      <c r="M103" s="6"/>
      <c r="N103" s="6"/>
      <c r="O103" s="6"/>
      <c r="P103" s="6"/>
    </row>
    <row r="104" spans="1:16" s="10" customFormat="1" x14ac:dyDescent="0.25">
      <c r="A104" s="69"/>
      <c r="B104" s="2"/>
      <c r="C104" s="5"/>
      <c r="D104" s="70"/>
      <c r="E104" s="5"/>
      <c r="F104" s="5"/>
      <c r="G104" s="5"/>
      <c r="H104" s="5"/>
      <c r="I104" s="5"/>
      <c r="J104" s="5"/>
      <c r="K104" s="5"/>
      <c r="L104" s="6"/>
      <c r="M104" s="6"/>
      <c r="N104" s="6"/>
      <c r="O104" s="6"/>
      <c r="P104" s="6"/>
    </row>
    <row r="105" spans="1:16" s="10" customFormat="1" x14ac:dyDescent="0.25">
      <c r="A105" s="69"/>
      <c r="B105" s="2"/>
      <c r="C105" s="5"/>
      <c r="D105" s="70"/>
      <c r="E105" s="5"/>
      <c r="F105" s="5"/>
      <c r="G105" s="5"/>
      <c r="H105" s="5"/>
      <c r="I105" s="5"/>
      <c r="J105" s="5"/>
      <c r="K105" s="5"/>
      <c r="L105" s="6"/>
      <c r="M105" s="6"/>
      <c r="N105" s="6"/>
      <c r="O105" s="6"/>
      <c r="P105" s="6"/>
    </row>
    <row r="106" spans="1:16" s="10" customFormat="1" x14ac:dyDescent="0.25">
      <c r="A106" s="69"/>
      <c r="B106" s="2"/>
      <c r="C106" s="5"/>
      <c r="D106" s="70"/>
      <c r="E106" s="5"/>
      <c r="F106" s="5"/>
      <c r="G106" s="5"/>
      <c r="H106" s="5"/>
      <c r="I106" s="5"/>
      <c r="J106" s="5"/>
      <c r="K106" s="5"/>
      <c r="L106" s="6"/>
      <c r="M106" s="6"/>
      <c r="N106" s="6"/>
      <c r="O106" s="6"/>
      <c r="P106" s="6"/>
    </row>
    <row r="107" spans="1:16" s="10" customFormat="1" x14ac:dyDescent="0.25">
      <c r="A107" s="69"/>
      <c r="B107" s="2"/>
      <c r="C107" s="5"/>
      <c r="D107" s="70"/>
      <c r="E107" s="5"/>
      <c r="F107" s="5"/>
      <c r="G107" s="5"/>
      <c r="H107" s="5"/>
      <c r="I107" s="5"/>
      <c r="J107" s="5"/>
      <c r="K107" s="5"/>
      <c r="L107" s="6"/>
      <c r="M107" s="6"/>
      <c r="N107" s="6"/>
      <c r="O107" s="6"/>
      <c r="P107" s="6"/>
    </row>
    <row r="108" spans="1:16" s="10" customFormat="1" x14ac:dyDescent="0.25">
      <c r="A108" s="69"/>
      <c r="B108" s="2"/>
      <c r="C108" s="5"/>
      <c r="D108" s="70"/>
      <c r="E108" s="5"/>
      <c r="F108" s="5"/>
      <c r="G108" s="5"/>
      <c r="H108" s="5"/>
      <c r="I108" s="5"/>
      <c r="J108" s="5"/>
      <c r="K108" s="5"/>
      <c r="L108" s="6"/>
      <c r="M108" s="6"/>
      <c r="N108" s="6"/>
      <c r="O108" s="6"/>
      <c r="P108" s="6"/>
    </row>
    <row r="109" spans="1:16" s="10" customFormat="1" x14ac:dyDescent="0.25">
      <c r="A109" s="69"/>
      <c r="B109" s="2"/>
      <c r="C109" s="5"/>
      <c r="D109" s="70"/>
      <c r="E109" s="5"/>
      <c r="F109" s="5"/>
      <c r="G109" s="5"/>
      <c r="H109" s="5"/>
      <c r="I109" s="5"/>
      <c r="J109" s="5"/>
      <c r="K109" s="5"/>
      <c r="L109" s="6"/>
      <c r="M109" s="6"/>
      <c r="N109" s="6"/>
      <c r="O109" s="6"/>
      <c r="P109" s="6"/>
    </row>
    <row r="110" spans="1:16" s="10" customFormat="1" x14ac:dyDescent="0.25">
      <c r="A110" s="69"/>
      <c r="B110" s="2"/>
      <c r="C110" s="5"/>
      <c r="D110" s="70"/>
      <c r="E110" s="5"/>
      <c r="F110" s="5"/>
      <c r="G110" s="5"/>
      <c r="H110" s="5"/>
      <c r="I110" s="5"/>
      <c r="J110" s="5"/>
      <c r="K110" s="5"/>
      <c r="L110" s="6"/>
      <c r="M110" s="6"/>
      <c r="N110" s="6"/>
      <c r="O110" s="6"/>
      <c r="P110" s="6"/>
    </row>
    <row r="111" spans="1:16" s="10" customFormat="1" x14ac:dyDescent="0.25">
      <c r="A111" s="69"/>
      <c r="B111" s="2"/>
      <c r="C111" s="5"/>
      <c r="D111" s="70"/>
      <c r="E111" s="5"/>
      <c r="F111" s="5"/>
      <c r="G111" s="5"/>
      <c r="H111" s="5"/>
      <c r="I111" s="5"/>
      <c r="J111" s="5"/>
      <c r="K111" s="5"/>
      <c r="L111" s="6"/>
      <c r="M111" s="6"/>
      <c r="N111" s="6"/>
      <c r="O111" s="6"/>
      <c r="P111" s="6"/>
    </row>
    <row r="112" spans="1:16" s="10" customFormat="1" x14ac:dyDescent="0.25">
      <c r="A112" s="69"/>
      <c r="B112" s="2"/>
      <c r="C112" s="5"/>
      <c r="D112" s="70"/>
      <c r="E112" s="5"/>
      <c r="F112" s="5"/>
      <c r="G112" s="5"/>
      <c r="H112" s="5"/>
      <c r="I112" s="5"/>
      <c r="J112" s="5"/>
      <c r="K112" s="5"/>
      <c r="L112" s="6"/>
      <c r="M112" s="6"/>
      <c r="N112" s="6"/>
      <c r="O112" s="6"/>
      <c r="P112" s="6"/>
    </row>
    <row r="113" spans="1:16" s="10" customFormat="1" x14ac:dyDescent="0.25">
      <c r="A113" s="69"/>
      <c r="B113" s="2"/>
      <c r="C113" s="5"/>
      <c r="D113" s="70"/>
      <c r="E113" s="5"/>
      <c r="F113" s="5"/>
      <c r="G113" s="5"/>
      <c r="H113" s="5"/>
      <c r="I113" s="5"/>
      <c r="J113" s="5"/>
      <c r="K113" s="5"/>
      <c r="L113" s="6"/>
      <c r="M113" s="6"/>
      <c r="N113" s="6"/>
      <c r="O113" s="6"/>
      <c r="P113" s="6"/>
    </row>
    <row r="114" spans="1:16" s="10" customFormat="1" x14ac:dyDescent="0.25">
      <c r="A114" s="69"/>
      <c r="B114" s="2"/>
      <c r="C114" s="5"/>
      <c r="D114" s="70"/>
      <c r="E114" s="5"/>
      <c r="F114" s="5"/>
      <c r="G114" s="5"/>
      <c r="H114" s="5"/>
      <c r="I114" s="5"/>
      <c r="J114" s="5"/>
      <c r="K114" s="5"/>
      <c r="L114" s="6"/>
      <c r="M114" s="6"/>
      <c r="N114" s="6"/>
      <c r="O114" s="6"/>
      <c r="P114" s="6"/>
    </row>
    <row r="115" spans="1:16" s="10" customFormat="1" x14ac:dyDescent="0.25">
      <c r="A115" s="69"/>
      <c r="B115" s="2"/>
      <c r="C115" s="5"/>
      <c r="D115" s="70"/>
      <c r="E115" s="5"/>
      <c r="F115" s="5"/>
      <c r="G115" s="5"/>
      <c r="H115" s="5"/>
      <c r="I115" s="5"/>
      <c r="J115" s="5"/>
      <c r="K115" s="5"/>
      <c r="L115" s="6"/>
      <c r="M115" s="6"/>
      <c r="N115" s="6"/>
      <c r="O115" s="6"/>
      <c r="P115" s="6"/>
    </row>
    <row r="116" spans="1:16" s="10" customFormat="1" x14ac:dyDescent="0.25">
      <c r="A116" s="69"/>
      <c r="B116" s="2"/>
      <c r="C116" s="5"/>
      <c r="D116" s="70"/>
      <c r="E116" s="5"/>
      <c r="F116" s="5"/>
      <c r="G116" s="5"/>
      <c r="H116" s="5"/>
      <c r="I116" s="5"/>
      <c r="J116" s="5"/>
      <c r="K116" s="5"/>
      <c r="L116" s="6"/>
      <c r="M116" s="6"/>
      <c r="N116" s="6"/>
      <c r="O116" s="6"/>
      <c r="P116" s="6"/>
    </row>
    <row r="117" spans="1:16" s="10" customFormat="1" x14ac:dyDescent="0.25">
      <c r="A117" s="69"/>
      <c r="B117" s="2"/>
      <c r="C117" s="5"/>
      <c r="D117" s="70"/>
      <c r="E117" s="5"/>
      <c r="F117" s="5"/>
      <c r="G117" s="5"/>
      <c r="H117" s="5"/>
      <c r="I117" s="5"/>
      <c r="J117" s="5"/>
      <c r="K117" s="5"/>
      <c r="L117" s="6"/>
      <c r="M117" s="6"/>
      <c r="N117" s="6"/>
      <c r="O117" s="6"/>
      <c r="P117" s="6"/>
    </row>
    <row r="118" spans="1:16" s="10" customFormat="1" x14ac:dyDescent="0.25">
      <c r="A118" s="69"/>
      <c r="B118" s="2"/>
      <c r="C118" s="5"/>
      <c r="D118" s="70"/>
      <c r="E118" s="5"/>
      <c r="F118" s="5"/>
      <c r="G118" s="5"/>
      <c r="H118" s="5"/>
      <c r="I118" s="5"/>
      <c r="J118" s="5"/>
      <c r="K118" s="5"/>
      <c r="L118" s="6"/>
      <c r="M118" s="6"/>
      <c r="N118" s="6"/>
      <c r="O118" s="6"/>
      <c r="P118" s="6"/>
    </row>
    <row r="119" spans="1:16" s="10" customFormat="1" x14ac:dyDescent="0.25">
      <c r="A119" s="69"/>
      <c r="B119" s="2"/>
      <c r="C119" s="5"/>
      <c r="D119" s="70"/>
      <c r="E119" s="5"/>
      <c r="F119" s="5"/>
      <c r="G119" s="5"/>
      <c r="H119" s="5"/>
      <c r="I119" s="5"/>
      <c r="J119" s="5"/>
      <c r="K119" s="5"/>
      <c r="L119" s="6"/>
      <c r="M119" s="6"/>
      <c r="N119" s="6"/>
      <c r="O119" s="6"/>
      <c r="P119" s="6"/>
    </row>
    <row r="120" spans="1:16" s="10" customFormat="1" x14ac:dyDescent="0.25">
      <c r="A120" s="69"/>
      <c r="B120" s="2"/>
      <c r="C120" s="5"/>
      <c r="D120" s="70"/>
      <c r="E120" s="5"/>
      <c r="F120" s="5"/>
      <c r="G120" s="5"/>
      <c r="H120" s="5"/>
      <c r="I120" s="5"/>
      <c r="J120" s="5"/>
      <c r="K120" s="5"/>
      <c r="L120" s="6"/>
      <c r="M120" s="6"/>
      <c r="N120" s="6"/>
      <c r="O120" s="6"/>
      <c r="P120" s="6"/>
    </row>
    <row r="121" spans="1:16" s="10" customFormat="1" x14ac:dyDescent="0.25">
      <c r="A121" s="69"/>
      <c r="B121" s="2"/>
      <c r="C121" s="5"/>
      <c r="D121" s="70"/>
      <c r="E121" s="5"/>
      <c r="F121" s="5"/>
      <c r="G121" s="5"/>
      <c r="H121" s="5"/>
      <c r="I121" s="5"/>
      <c r="J121" s="5"/>
      <c r="K121" s="5"/>
      <c r="L121" s="6"/>
      <c r="M121" s="6"/>
      <c r="N121" s="6"/>
      <c r="O121" s="6"/>
      <c r="P121" s="6"/>
    </row>
  </sheetData>
  <mergeCells count="25">
    <mergeCell ref="C6:J6"/>
    <mergeCell ref="A58:B58"/>
    <mergeCell ref="A64:B64"/>
    <mergeCell ref="A71:G71"/>
    <mergeCell ref="A88:G88"/>
    <mergeCell ref="K3:K7"/>
    <mergeCell ref="L3:L7"/>
    <mergeCell ref="M3:M7"/>
    <mergeCell ref="N3:N7"/>
    <mergeCell ref="O3:O7"/>
    <mergeCell ref="C4:D4"/>
    <mergeCell ref="E4:F4"/>
    <mergeCell ref="G4:H4"/>
    <mergeCell ref="I4:J4"/>
    <mergeCell ref="C5:H5"/>
    <mergeCell ref="B1:P1"/>
    <mergeCell ref="A2:A8"/>
    <mergeCell ref="B2:K2"/>
    <mergeCell ref="L2:O2"/>
    <mergeCell ref="P2:P7"/>
    <mergeCell ref="B3:B7"/>
    <mergeCell ref="C3:D3"/>
    <mergeCell ref="E3:F3"/>
    <mergeCell ref="G3:H3"/>
    <mergeCell ref="I3:J3"/>
  </mergeCells>
  <printOptions horizontalCentered="1"/>
  <pageMargins left="0.11811023622047245" right="0.11811023622047245" top="0.15748031496062992" bottom="0.15748031496062992" header="0" footer="0"/>
  <pageSetup paperSize="9" scale="89" orientation="landscape" r:id="rId1"/>
  <rowBreaks count="3" manualBreakCount="3">
    <brk id="21" max="15" man="1"/>
    <brk id="40" max="15" man="1"/>
    <brk id="70" max="15" man="1"/>
  </rowBreaks>
  <colBreaks count="2" manualBreakCount="2">
    <brk id="1" max="90" man="1"/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81"/>
  <sheetViews>
    <sheetView tabSelected="1" workbookViewId="0">
      <selection activeCell="T15" sqref="T15"/>
    </sheetView>
  </sheetViews>
  <sheetFormatPr defaultRowHeight="12" x14ac:dyDescent="0.25"/>
  <cols>
    <col min="1" max="1" width="5.5703125" style="49" customWidth="1"/>
    <col min="2" max="2" width="17.28515625" style="2" customWidth="1"/>
    <col min="3" max="3" width="9.5703125" style="3" hidden="1" customWidth="1"/>
    <col min="4" max="4" width="10.140625" style="4" hidden="1" customWidth="1"/>
    <col min="5" max="5" width="9.28515625" style="3" hidden="1" customWidth="1"/>
    <col min="6" max="6" width="9.7109375" style="3" hidden="1" customWidth="1"/>
    <col min="7" max="7" width="8.28515625" style="3" hidden="1" customWidth="1"/>
    <col min="8" max="8" width="10.28515625" style="3" hidden="1" customWidth="1"/>
    <col min="9" max="9" width="8.85546875" style="3" hidden="1" customWidth="1"/>
    <col min="10" max="10" width="9.85546875" style="3" hidden="1" customWidth="1"/>
    <col min="11" max="11" width="12.140625" style="5" customWidth="1"/>
    <col min="12" max="15" width="11.7109375" style="6" customWidth="1"/>
    <col min="16" max="16" width="13.140625" style="7" customWidth="1"/>
    <col min="17" max="16384" width="9.140625" style="8"/>
  </cols>
  <sheetData>
    <row r="1" spans="1:16" s="10" customFormat="1" ht="18.7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35.25" customHeight="1" x14ac:dyDescent="0.25">
      <c r="A2" s="11" t="s">
        <v>1</v>
      </c>
      <c r="B2" s="12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3" t="s">
        <v>3</v>
      </c>
      <c r="M2" s="14"/>
      <c r="N2" s="14"/>
      <c r="O2" s="15"/>
      <c r="P2" s="16" t="s">
        <v>4</v>
      </c>
    </row>
    <row r="3" spans="1:16" ht="12" customHeight="1" x14ac:dyDescent="0.25">
      <c r="A3" s="11"/>
      <c r="B3" s="17" t="s">
        <v>5</v>
      </c>
      <c r="C3" s="18" t="s">
        <v>6</v>
      </c>
      <c r="D3" s="19"/>
      <c r="E3" s="20" t="s">
        <v>7</v>
      </c>
      <c r="F3" s="20"/>
      <c r="G3" s="20" t="s">
        <v>8</v>
      </c>
      <c r="H3" s="20"/>
      <c r="I3" s="21" t="s">
        <v>9</v>
      </c>
      <c r="J3" s="22"/>
      <c r="K3" s="23" t="s">
        <v>144</v>
      </c>
      <c r="L3" s="24" t="s">
        <v>11</v>
      </c>
      <c r="M3" s="25" t="s">
        <v>12</v>
      </c>
      <c r="N3" s="25" t="s">
        <v>13</v>
      </c>
      <c r="O3" s="25" t="s">
        <v>14</v>
      </c>
      <c r="P3" s="16"/>
    </row>
    <row r="4" spans="1:16" ht="12" customHeight="1" x14ac:dyDescent="0.25">
      <c r="A4" s="11"/>
      <c r="B4" s="26"/>
      <c r="C4" s="18">
        <v>6414.1</v>
      </c>
      <c r="D4" s="19"/>
      <c r="E4" s="21">
        <v>6387.7</v>
      </c>
      <c r="F4" s="22"/>
      <c r="G4" s="21">
        <v>6497.32</v>
      </c>
      <c r="H4" s="22"/>
      <c r="I4" s="21">
        <v>24004.01</v>
      </c>
      <c r="J4" s="22"/>
      <c r="K4" s="23"/>
      <c r="L4" s="27"/>
      <c r="M4" s="28"/>
      <c r="N4" s="28"/>
      <c r="O4" s="28"/>
      <c r="P4" s="16"/>
    </row>
    <row r="5" spans="1:16" ht="12" customHeight="1" x14ac:dyDescent="0.25">
      <c r="A5" s="11"/>
      <c r="B5" s="26"/>
      <c r="C5" s="18">
        <f>C4+E4+G4</f>
        <v>19299.12</v>
      </c>
      <c r="D5" s="29"/>
      <c r="E5" s="29"/>
      <c r="F5" s="29"/>
      <c r="G5" s="29"/>
      <c r="H5" s="19"/>
      <c r="I5" s="30"/>
      <c r="J5" s="31"/>
      <c r="K5" s="23"/>
      <c r="L5" s="27"/>
      <c r="M5" s="28"/>
      <c r="N5" s="28"/>
      <c r="O5" s="28"/>
      <c r="P5" s="16"/>
    </row>
    <row r="6" spans="1:16" ht="12" customHeight="1" x14ac:dyDescent="0.25">
      <c r="A6" s="11"/>
      <c r="B6" s="26"/>
      <c r="C6" s="18">
        <f>C5+I4</f>
        <v>43303.13</v>
      </c>
      <c r="D6" s="29"/>
      <c r="E6" s="29"/>
      <c r="F6" s="29"/>
      <c r="G6" s="29"/>
      <c r="H6" s="29"/>
      <c r="I6" s="29"/>
      <c r="J6" s="19"/>
      <c r="K6" s="23"/>
      <c r="L6" s="27"/>
      <c r="M6" s="28"/>
      <c r="N6" s="28"/>
      <c r="O6" s="28"/>
      <c r="P6" s="16"/>
    </row>
    <row r="7" spans="1:16" ht="38.25" x14ac:dyDescent="0.25">
      <c r="A7" s="11"/>
      <c r="B7" s="32"/>
      <c r="C7" s="33" t="s">
        <v>15</v>
      </c>
      <c r="D7" s="34" t="s">
        <v>16</v>
      </c>
      <c r="E7" s="33" t="s">
        <v>15</v>
      </c>
      <c r="F7" s="34" t="s">
        <v>16</v>
      </c>
      <c r="G7" s="33" t="s">
        <v>15</v>
      </c>
      <c r="H7" s="34" t="s">
        <v>16</v>
      </c>
      <c r="I7" s="33" t="s">
        <v>15</v>
      </c>
      <c r="J7" s="34" t="s">
        <v>16</v>
      </c>
      <c r="K7" s="23"/>
      <c r="L7" s="35"/>
      <c r="M7" s="36"/>
      <c r="N7" s="36"/>
      <c r="O7" s="36"/>
      <c r="P7" s="16"/>
    </row>
    <row r="8" spans="1:16" x14ac:dyDescent="0.25">
      <c r="A8" s="11"/>
      <c r="B8" s="37">
        <v>1</v>
      </c>
      <c r="C8" s="38">
        <v>2</v>
      </c>
      <c r="D8" s="38">
        <v>3</v>
      </c>
      <c r="E8" s="38">
        <v>4</v>
      </c>
      <c r="F8" s="38">
        <v>5</v>
      </c>
      <c r="G8" s="38">
        <v>6</v>
      </c>
      <c r="H8" s="38">
        <v>7</v>
      </c>
      <c r="I8" s="38">
        <v>8</v>
      </c>
      <c r="J8" s="38">
        <v>9</v>
      </c>
      <c r="K8" s="37">
        <v>10</v>
      </c>
      <c r="L8" s="37">
        <v>11</v>
      </c>
      <c r="M8" s="39">
        <v>12</v>
      </c>
      <c r="N8" s="39">
        <v>13</v>
      </c>
      <c r="O8" s="39">
        <v>14</v>
      </c>
      <c r="P8" s="40" t="s">
        <v>17</v>
      </c>
    </row>
    <row r="9" spans="1:16" s="48" customFormat="1" ht="34.5" customHeight="1" x14ac:dyDescent="0.25">
      <c r="A9" s="41" t="s">
        <v>18</v>
      </c>
      <c r="B9" s="42" t="s">
        <v>19</v>
      </c>
      <c r="C9" s="43"/>
      <c r="D9" s="44"/>
      <c r="E9" s="44"/>
      <c r="F9" s="44"/>
      <c r="G9" s="43"/>
      <c r="H9" s="44"/>
      <c r="I9" s="43">
        <f t="shared" ref="I9:J9" si="0">SUM(I10:I12)</f>
        <v>0.45999999999999996</v>
      </c>
      <c r="J9" s="44">
        <f t="shared" si="0"/>
        <v>99376.601399999985</v>
      </c>
      <c r="K9" s="45">
        <v>99376.601399999985</v>
      </c>
      <c r="L9" s="46">
        <v>67660</v>
      </c>
      <c r="M9" s="46">
        <v>2933.9670887208381</v>
      </c>
      <c r="N9" s="46">
        <v>3880.2854305706301</v>
      </c>
      <c r="O9" s="46">
        <v>74474.252519291462</v>
      </c>
      <c r="P9" s="47">
        <v>24902.348880708516</v>
      </c>
    </row>
    <row r="10" spans="1:16" ht="37.5" customHeight="1" x14ac:dyDescent="0.25">
      <c r="A10" s="49" t="s">
        <v>20</v>
      </c>
      <c r="B10" s="50" t="s">
        <v>21</v>
      </c>
      <c r="C10" s="51"/>
      <c r="D10" s="52"/>
      <c r="E10" s="52"/>
      <c r="F10" s="52"/>
      <c r="G10" s="52"/>
      <c r="H10" s="52"/>
      <c r="I10" s="52">
        <v>0.02</v>
      </c>
      <c r="J10" s="52">
        <f>I10*9*$I$4</f>
        <v>4320.7217999999993</v>
      </c>
      <c r="K10" s="53">
        <v>4320.7217999999993</v>
      </c>
      <c r="L10" s="54"/>
      <c r="M10" s="54">
        <v>2069.2199999999998</v>
      </c>
      <c r="N10" s="54"/>
      <c r="O10" s="46">
        <v>2069.2199999999998</v>
      </c>
      <c r="P10" s="55">
        <v>2251.5017999999995</v>
      </c>
    </row>
    <row r="11" spans="1:16" ht="36" customHeight="1" x14ac:dyDescent="0.25">
      <c r="A11" s="49" t="s">
        <v>22</v>
      </c>
      <c r="B11" s="50" t="s">
        <v>23</v>
      </c>
      <c r="C11" s="51"/>
      <c r="D11" s="52"/>
      <c r="E11" s="51"/>
      <c r="F11" s="52"/>
      <c r="G11" s="51"/>
      <c r="H11" s="52"/>
      <c r="I11" s="51">
        <v>0.08</v>
      </c>
      <c r="J11" s="52">
        <f>I11*9*$I$4</f>
        <v>17282.887199999997</v>
      </c>
      <c r="K11" s="53">
        <v>17282.887199999997</v>
      </c>
      <c r="M11" s="54">
        <v>864.74708872083829</v>
      </c>
      <c r="N11" s="54">
        <v>3880.2854305706301</v>
      </c>
      <c r="O11" s="46">
        <v>4745.0325192914679</v>
      </c>
      <c r="P11" s="55">
        <v>12537.854680708529</v>
      </c>
    </row>
    <row r="12" spans="1:16" ht="28.5" customHeight="1" x14ac:dyDescent="0.25">
      <c r="A12" s="49" t="s">
        <v>24</v>
      </c>
      <c r="B12" s="50" t="s">
        <v>25</v>
      </c>
      <c r="C12" s="51"/>
      <c r="D12" s="52"/>
      <c r="E12" s="52"/>
      <c r="F12" s="52"/>
      <c r="G12" s="52"/>
      <c r="H12" s="52"/>
      <c r="I12" s="52">
        <v>0.36</v>
      </c>
      <c r="J12" s="52">
        <f>I12*9*$I$4</f>
        <v>77772.992399999988</v>
      </c>
      <c r="K12" s="53">
        <v>77772.992399999988</v>
      </c>
      <c r="L12" s="54">
        <v>67660</v>
      </c>
      <c r="M12" s="54"/>
      <c r="N12" s="54"/>
      <c r="O12" s="46">
        <v>67660</v>
      </c>
      <c r="P12" s="55">
        <v>10112.992399999988</v>
      </c>
    </row>
    <row r="13" spans="1:16" s="48" customFormat="1" ht="23.25" customHeight="1" x14ac:dyDescent="0.25">
      <c r="A13" s="41" t="s">
        <v>26</v>
      </c>
      <c r="B13" s="42" t="s">
        <v>27</v>
      </c>
      <c r="C13" s="43"/>
      <c r="D13" s="44"/>
      <c r="E13" s="44"/>
      <c r="F13" s="44"/>
      <c r="G13" s="44"/>
      <c r="H13" s="44"/>
      <c r="I13" s="44">
        <f>SUM(I14:I19)</f>
        <v>0.59000000000000008</v>
      </c>
      <c r="J13" s="44">
        <f>SUM(J14:J21)</f>
        <v>127461.2931</v>
      </c>
      <c r="K13" s="45">
        <v>127461.2931</v>
      </c>
      <c r="L13" s="46">
        <v>8115</v>
      </c>
      <c r="M13" s="46">
        <v>29069.75</v>
      </c>
      <c r="N13" s="46">
        <v>0</v>
      </c>
      <c r="O13" s="46">
        <v>37184.75</v>
      </c>
      <c r="P13" s="47">
        <v>90276.543099999995</v>
      </c>
    </row>
    <row r="14" spans="1:16" ht="33.75" customHeight="1" x14ac:dyDescent="0.25">
      <c r="A14" s="49" t="s">
        <v>28</v>
      </c>
      <c r="B14" s="56" t="s">
        <v>29</v>
      </c>
      <c r="C14" s="57"/>
      <c r="D14" s="52"/>
      <c r="E14" s="52"/>
      <c r="F14" s="52"/>
      <c r="G14" s="52"/>
      <c r="H14" s="52"/>
      <c r="I14" s="52">
        <v>0.03</v>
      </c>
      <c r="J14" s="52">
        <f>I14*9*$I$4</f>
        <v>6481.0826999999999</v>
      </c>
      <c r="K14" s="53">
        <v>6481.0826999999999</v>
      </c>
      <c r="L14" s="61"/>
      <c r="M14" s="54">
        <v>12140.05</v>
      </c>
      <c r="N14" s="54"/>
      <c r="O14" s="46">
        <v>12140.05</v>
      </c>
      <c r="P14" s="55">
        <v>-5658.9672999999993</v>
      </c>
    </row>
    <row r="15" spans="1:16" ht="33.75" customHeight="1" x14ac:dyDescent="0.25">
      <c r="A15" s="49" t="s">
        <v>30</v>
      </c>
      <c r="B15" s="56" t="s">
        <v>31</v>
      </c>
      <c r="C15" s="57"/>
      <c r="D15" s="52"/>
      <c r="E15" s="52"/>
      <c r="F15" s="52"/>
      <c r="G15" s="52"/>
      <c r="H15" s="52"/>
      <c r="I15" s="52">
        <v>0.05</v>
      </c>
      <c r="J15" s="52">
        <f>I15*9*$I$4</f>
        <v>10801.8045</v>
      </c>
      <c r="K15" s="53">
        <v>10801.8045</v>
      </c>
      <c r="L15" s="54">
        <v>8115</v>
      </c>
      <c r="M15" s="54">
        <v>1652</v>
      </c>
      <c r="N15" s="54"/>
      <c r="O15" s="46">
        <v>9767</v>
      </c>
      <c r="P15" s="55">
        <v>1034.8045000000002</v>
      </c>
    </row>
    <row r="16" spans="1:16" ht="33.75" customHeight="1" x14ac:dyDescent="0.25">
      <c r="A16" s="49" t="s">
        <v>32</v>
      </c>
      <c r="B16" s="56" t="s">
        <v>33</v>
      </c>
      <c r="C16" s="57"/>
      <c r="D16" s="52"/>
      <c r="E16" s="52"/>
      <c r="F16" s="52"/>
      <c r="G16" s="52"/>
      <c r="H16" s="52"/>
      <c r="I16" s="52">
        <v>0.04</v>
      </c>
      <c r="J16" s="52">
        <f t="shared" ref="J16:J19" si="1">I16*9*$I$4</f>
        <v>8641.4435999999987</v>
      </c>
      <c r="K16" s="53">
        <v>8641.4435999999987</v>
      </c>
      <c r="M16" s="54">
        <v>8537</v>
      </c>
      <c r="N16" s="54"/>
      <c r="O16" s="46">
        <v>8537</v>
      </c>
      <c r="P16" s="55">
        <v>104.4435999999987</v>
      </c>
    </row>
    <row r="17" spans="1:16" ht="33.75" customHeight="1" x14ac:dyDescent="0.25">
      <c r="A17" s="49" t="s">
        <v>34</v>
      </c>
      <c r="B17" s="56" t="s">
        <v>35</v>
      </c>
      <c r="C17" s="57"/>
      <c r="D17" s="52"/>
      <c r="E17" s="52"/>
      <c r="F17" s="52"/>
      <c r="G17" s="52"/>
      <c r="H17" s="52"/>
      <c r="I17" s="52">
        <v>0.33</v>
      </c>
      <c r="J17" s="52">
        <f t="shared" si="1"/>
        <v>71291.909700000004</v>
      </c>
      <c r="K17" s="53">
        <v>71291.909700000004</v>
      </c>
      <c r="L17" s="54"/>
      <c r="M17" s="54">
        <v>1180</v>
      </c>
      <c r="N17" s="54"/>
      <c r="O17" s="46">
        <v>1180</v>
      </c>
      <c r="P17" s="55">
        <v>70111.909700000004</v>
      </c>
    </row>
    <row r="18" spans="1:16" ht="33.75" customHeight="1" x14ac:dyDescent="0.25">
      <c r="A18" s="49" t="s">
        <v>36</v>
      </c>
      <c r="B18" s="56" t="s">
        <v>37</v>
      </c>
      <c r="C18" s="57"/>
      <c r="D18" s="52"/>
      <c r="E18" s="52"/>
      <c r="F18" s="52"/>
      <c r="G18" s="52"/>
      <c r="H18" s="52"/>
      <c r="I18" s="52">
        <v>0.08</v>
      </c>
      <c r="J18" s="52">
        <f t="shared" si="1"/>
        <v>17282.887199999997</v>
      </c>
      <c r="K18" s="53">
        <v>17282.887199999997</v>
      </c>
      <c r="L18" s="54"/>
      <c r="M18" s="54">
        <v>5560.7</v>
      </c>
      <c r="N18" s="61"/>
      <c r="O18" s="46">
        <v>5560.7</v>
      </c>
      <c r="P18" s="55">
        <v>11722.187199999997</v>
      </c>
    </row>
    <row r="19" spans="1:16" ht="33.75" customHeight="1" x14ac:dyDescent="0.25">
      <c r="A19" s="49" t="s">
        <v>38</v>
      </c>
      <c r="B19" s="56" t="s">
        <v>39</v>
      </c>
      <c r="C19" s="57"/>
      <c r="D19" s="52"/>
      <c r="E19" s="52"/>
      <c r="F19" s="52"/>
      <c r="G19" s="52"/>
      <c r="H19" s="52"/>
      <c r="I19" s="52">
        <v>0.06</v>
      </c>
      <c r="J19" s="52">
        <f t="shared" si="1"/>
        <v>12962.1654</v>
      </c>
      <c r="K19" s="53">
        <v>12962.1654</v>
      </c>
      <c r="L19" s="61"/>
      <c r="M19" s="54"/>
      <c r="N19" s="54"/>
      <c r="O19" s="46">
        <v>0</v>
      </c>
      <c r="P19" s="55">
        <v>12962.1654</v>
      </c>
    </row>
    <row r="20" spans="1:16" ht="33.75" customHeight="1" x14ac:dyDescent="0.25">
      <c r="A20" s="49" t="s">
        <v>40</v>
      </c>
      <c r="B20" s="56" t="s">
        <v>41</v>
      </c>
      <c r="C20" s="57"/>
      <c r="D20" s="52"/>
      <c r="E20" s="52"/>
      <c r="F20" s="52"/>
      <c r="G20" s="52"/>
      <c r="H20" s="52"/>
      <c r="I20" s="52"/>
      <c r="J20" s="52"/>
      <c r="K20" s="53"/>
      <c r="L20" s="54"/>
      <c r="M20" s="54"/>
      <c r="N20" s="54"/>
      <c r="O20" s="46">
        <v>0</v>
      </c>
      <c r="P20" s="55">
        <v>0</v>
      </c>
    </row>
    <row r="21" spans="1:16" ht="33.75" customHeight="1" x14ac:dyDescent="0.25">
      <c r="A21" s="49" t="s">
        <v>42</v>
      </c>
      <c r="B21" s="56" t="s">
        <v>43</v>
      </c>
      <c r="C21" s="57"/>
      <c r="D21" s="52"/>
      <c r="E21" s="52"/>
      <c r="F21" s="52"/>
      <c r="G21" s="52"/>
      <c r="H21" s="52"/>
      <c r="I21" s="52"/>
      <c r="J21" s="52"/>
      <c r="K21" s="53"/>
      <c r="L21" s="54"/>
      <c r="M21" s="54"/>
      <c r="N21" s="54"/>
      <c r="O21" s="46">
        <v>0</v>
      </c>
      <c r="P21" s="55">
        <v>0</v>
      </c>
    </row>
    <row r="22" spans="1:16" s="48" customFormat="1" ht="24" customHeight="1" x14ac:dyDescent="0.25">
      <c r="A22" s="41" t="s">
        <v>44</v>
      </c>
      <c r="B22" s="42" t="s">
        <v>45</v>
      </c>
      <c r="C22" s="43"/>
      <c r="D22" s="44"/>
      <c r="E22" s="43"/>
      <c r="F22" s="44"/>
      <c r="G22" s="43"/>
      <c r="H22" s="44"/>
      <c r="I22" s="43">
        <f>J22/I4/9</f>
        <v>12.597868047880334</v>
      </c>
      <c r="J22" s="44">
        <f>SUM(J23:J32)</f>
        <v>2721594.1554</v>
      </c>
      <c r="K22" s="45">
        <v>2721594.1554</v>
      </c>
      <c r="L22" s="46">
        <v>2827162.8654829194</v>
      </c>
      <c r="M22" s="46">
        <v>6585.9360007001806</v>
      </c>
      <c r="N22" s="46">
        <v>16289.39612125036</v>
      </c>
      <c r="O22" s="46">
        <v>2850038.19760487</v>
      </c>
      <c r="P22" s="47">
        <v>-128444.04220486991</v>
      </c>
    </row>
    <row r="23" spans="1:16" ht="27.75" customHeight="1" x14ac:dyDescent="0.25">
      <c r="A23" s="49" t="s">
        <v>46</v>
      </c>
      <c r="B23" s="56" t="s">
        <v>47</v>
      </c>
      <c r="C23" s="57"/>
      <c r="D23" s="52"/>
      <c r="E23" s="52"/>
      <c r="F23" s="52"/>
      <c r="G23" s="52"/>
      <c r="H23" s="52"/>
      <c r="I23" s="52">
        <v>11.06</v>
      </c>
      <c r="J23" s="52">
        <f>I23*9*I4</f>
        <v>2389359.1554</v>
      </c>
      <c r="K23" s="53">
        <v>2389359.1554</v>
      </c>
      <c r="L23" s="54">
        <v>2430231.23</v>
      </c>
      <c r="M23" s="54"/>
      <c r="N23" s="54"/>
      <c r="O23" s="46">
        <v>2430231.23</v>
      </c>
      <c r="P23" s="55">
        <v>-40872.074599999934</v>
      </c>
    </row>
    <row r="24" spans="1:16" ht="27.75" customHeight="1" x14ac:dyDescent="0.25">
      <c r="A24" s="49" t="s">
        <v>48</v>
      </c>
      <c r="B24" s="50" t="s">
        <v>49</v>
      </c>
      <c r="C24" s="57"/>
      <c r="D24" s="52"/>
      <c r="E24" s="58"/>
      <c r="F24" s="52"/>
      <c r="G24" s="58"/>
      <c r="H24" s="52"/>
      <c r="I24" s="52">
        <v>6108</v>
      </c>
      <c r="J24" s="52">
        <f t="shared" ref="J24:J29" si="2">I24*9</f>
        <v>54972</v>
      </c>
      <c r="K24" s="53">
        <v>54972</v>
      </c>
      <c r="L24" s="59">
        <v>20727.876851627123</v>
      </c>
      <c r="M24" s="60"/>
      <c r="N24" s="60"/>
      <c r="O24" s="46">
        <v>20727.876851627123</v>
      </c>
      <c r="P24" s="55">
        <v>34244.123148372877</v>
      </c>
    </row>
    <row r="25" spans="1:16" ht="27.75" customHeight="1" x14ac:dyDescent="0.25">
      <c r="A25" s="49" t="s">
        <v>50</v>
      </c>
      <c r="B25" s="50" t="s">
        <v>51</v>
      </c>
      <c r="C25" s="57"/>
      <c r="D25" s="52"/>
      <c r="E25" s="58"/>
      <c r="F25" s="52"/>
      <c r="G25" s="58"/>
      <c r="H25" s="52"/>
      <c r="I25" s="52">
        <v>6140</v>
      </c>
      <c r="J25" s="52">
        <f t="shared" si="2"/>
        <v>55260</v>
      </c>
      <c r="K25" s="53">
        <v>55260</v>
      </c>
      <c r="L25" s="54">
        <v>72153.166702730261</v>
      </c>
      <c r="M25" s="54"/>
      <c r="N25" s="54"/>
      <c r="O25" s="46">
        <v>72153.166702730261</v>
      </c>
      <c r="P25" s="55">
        <v>-16893.166702730261</v>
      </c>
    </row>
    <row r="26" spans="1:16" ht="27.75" customHeight="1" x14ac:dyDescent="0.25">
      <c r="A26" s="49" t="s">
        <v>52</v>
      </c>
      <c r="B26" s="50" t="s">
        <v>53</v>
      </c>
      <c r="C26" s="57"/>
      <c r="D26" s="52"/>
      <c r="E26" s="52"/>
      <c r="F26" s="52"/>
      <c r="G26" s="52"/>
      <c r="H26" s="52"/>
      <c r="I26" s="52">
        <v>2500</v>
      </c>
      <c r="J26" s="52">
        <f t="shared" si="2"/>
        <v>22500</v>
      </c>
      <c r="K26" s="53">
        <v>22500</v>
      </c>
      <c r="L26" s="54">
        <v>6197.3541358326747</v>
      </c>
      <c r="M26" s="61"/>
      <c r="N26" s="54">
        <v>4767.1954891020587</v>
      </c>
      <c r="O26" s="46">
        <v>10964.549624934734</v>
      </c>
      <c r="P26" s="55">
        <v>11535.450375065266</v>
      </c>
    </row>
    <row r="27" spans="1:16" ht="27.75" customHeight="1" x14ac:dyDescent="0.25">
      <c r="A27" s="49" t="s">
        <v>54</v>
      </c>
      <c r="B27" s="50" t="s">
        <v>55</v>
      </c>
      <c r="C27" s="57"/>
      <c r="D27" s="52"/>
      <c r="E27" s="52"/>
      <c r="F27" s="52"/>
      <c r="G27" s="52"/>
      <c r="H27" s="52"/>
      <c r="I27" s="52">
        <v>1000</v>
      </c>
      <c r="J27" s="52">
        <f t="shared" si="2"/>
        <v>9000</v>
      </c>
      <c r="K27" s="53">
        <v>9000</v>
      </c>
      <c r="L27" s="54">
        <v>37971.266395754763</v>
      </c>
      <c r="M27" s="54"/>
      <c r="N27" s="54"/>
      <c r="O27" s="46">
        <v>37971.266395754763</v>
      </c>
      <c r="P27" s="55">
        <v>-28971.266395754763</v>
      </c>
    </row>
    <row r="28" spans="1:16" ht="27.75" customHeight="1" x14ac:dyDescent="0.25">
      <c r="A28" s="49" t="s">
        <v>56</v>
      </c>
      <c r="B28" s="50" t="s">
        <v>57</v>
      </c>
      <c r="C28" s="57"/>
      <c r="D28" s="52"/>
      <c r="E28" s="58"/>
      <c r="F28" s="52"/>
      <c r="G28" s="58"/>
      <c r="H28" s="52"/>
      <c r="I28" s="52">
        <v>21000</v>
      </c>
      <c r="J28" s="52">
        <f t="shared" si="2"/>
        <v>189000</v>
      </c>
      <c r="K28" s="53">
        <v>189000</v>
      </c>
      <c r="L28" s="54">
        <v>126934.01339635496</v>
      </c>
      <c r="M28" s="54"/>
      <c r="N28" s="61"/>
      <c r="O28" s="46">
        <v>126934.01339635496</v>
      </c>
      <c r="P28" s="55">
        <v>62065.98660364504</v>
      </c>
    </row>
    <row r="29" spans="1:16" ht="27.75" customHeight="1" x14ac:dyDescent="0.25">
      <c r="A29" s="49" t="s">
        <v>58</v>
      </c>
      <c r="B29" s="50" t="s">
        <v>59</v>
      </c>
      <c r="C29" s="57"/>
      <c r="D29" s="52"/>
      <c r="E29" s="57"/>
      <c r="F29" s="52"/>
      <c r="G29" s="57"/>
      <c r="H29" s="52"/>
      <c r="I29" s="52">
        <v>167</v>
      </c>
      <c r="J29" s="52">
        <f t="shared" si="2"/>
        <v>1503</v>
      </c>
      <c r="K29" s="53">
        <v>1503</v>
      </c>
      <c r="L29" s="61"/>
      <c r="M29" s="54">
        <v>6375.8468041455662</v>
      </c>
      <c r="N29" s="54">
        <v>11522.2006321483</v>
      </c>
      <c r="O29" s="46">
        <v>17898.047436293866</v>
      </c>
      <c r="P29" s="55">
        <v>-16395.047436293866</v>
      </c>
    </row>
    <row r="30" spans="1:16" ht="27.75" customHeight="1" x14ac:dyDescent="0.25">
      <c r="A30" s="49" t="s">
        <v>60</v>
      </c>
      <c r="B30" s="50" t="s">
        <v>61</v>
      </c>
      <c r="C30" s="57"/>
      <c r="D30" s="52"/>
      <c r="E30" s="57"/>
      <c r="F30" s="52"/>
      <c r="G30" s="57"/>
      <c r="H30" s="52"/>
      <c r="I30" s="52"/>
      <c r="J30" s="52"/>
      <c r="K30" s="53"/>
      <c r="L30" s="54">
        <v>3042.989572702943</v>
      </c>
      <c r="M30" s="54">
        <v>210.08919655461398</v>
      </c>
      <c r="N30" s="54"/>
      <c r="O30" s="46">
        <v>3253.0787692575568</v>
      </c>
      <c r="P30" s="55">
        <v>-3253.0787692575568</v>
      </c>
    </row>
    <row r="31" spans="1:16" ht="27.75" customHeight="1" x14ac:dyDescent="0.25">
      <c r="A31" s="49" t="s">
        <v>62</v>
      </c>
      <c r="B31" s="50" t="s">
        <v>63</v>
      </c>
      <c r="C31" s="57"/>
      <c r="D31" s="52"/>
      <c r="E31" s="57"/>
      <c r="F31" s="52"/>
      <c r="G31" s="57"/>
      <c r="H31" s="52"/>
      <c r="I31" s="52"/>
      <c r="J31" s="52"/>
      <c r="K31" s="53"/>
      <c r="L31" s="54">
        <v>57842.711034514134</v>
      </c>
      <c r="M31" s="54"/>
      <c r="N31" s="54"/>
      <c r="O31" s="46">
        <v>57842.711034514134</v>
      </c>
      <c r="P31" s="55">
        <v>-57842.711034514134</v>
      </c>
    </row>
    <row r="32" spans="1:16" ht="27.75" customHeight="1" x14ac:dyDescent="0.25">
      <c r="A32" s="49" t="s">
        <v>64</v>
      </c>
      <c r="B32" s="50" t="s">
        <v>65</v>
      </c>
      <c r="C32" s="57"/>
      <c r="D32" s="52"/>
      <c r="E32" s="57"/>
      <c r="F32" s="52"/>
      <c r="G32" s="57"/>
      <c r="H32" s="52"/>
      <c r="I32" s="52"/>
      <c r="J32" s="52"/>
      <c r="K32" s="53"/>
      <c r="L32" s="54">
        <v>72062.257393403197</v>
      </c>
      <c r="M32" s="54"/>
      <c r="N32" s="54"/>
      <c r="O32" s="46">
        <v>72062.257393403197</v>
      </c>
      <c r="P32" s="55">
        <v>-72062.257393403197</v>
      </c>
    </row>
    <row r="33" spans="1:17" ht="27.75" customHeight="1" x14ac:dyDescent="0.25">
      <c r="A33" s="49" t="s">
        <v>62</v>
      </c>
      <c r="B33" s="50" t="s">
        <v>66</v>
      </c>
      <c r="C33" s="57"/>
      <c r="D33" s="52"/>
      <c r="E33" s="57"/>
      <c r="F33" s="52"/>
      <c r="G33" s="57"/>
      <c r="H33" s="52"/>
      <c r="I33" s="52">
        <v>1.82</v>
      </c>
      <c r="J33" s="52">
        <f>I33*9*I4</f>
        <v>393185.68379999994</v>
      </c>
      <c r="K33" s="53">
        <v>393185.68379999994</v>
      </c>
      <c r="L33" s="54">
        <v>75642.642935741605</v>
      </c>
      <c r="M33" s="54">
        <v>34344.315008536338</v>
      </c>
      <c r="N33" s="54">
        <v>32028.901786083363</v>
      </c>
      <c r="O33" s="46">
        <v>142015.85973036129</v>
      </c>
      <c r="P33" s="55">
        <v>251169.82406963865</v>
      </c>
    </row>
    <row r="34" spans="1:17" ht="37.5" customHeight="1" x14ac:dyDescent="0.25">
      <c r="A34" s="49" t="s">
        <v>67</v>
      </c>
      <c r="B34" s="50" t="s">
        <v>68</v>
      </c>
      <c r="C34" s="62"/>
      <c r="D34" s="52"/>
      <c r="E34" s="52"/>
      <c r="F34" s="52"/>
      <c r="G34" s="52"/>
      <c r="H34" s="52"/>
      <c r="I34" s="52"/>
      <c r="J34" s="52"/>
      <c r="K34" s="53"/>
      <c r="L34" s="54">
        <v>24010.589838425076</v>
      </c>
      <c r="M34" s="54"/>
      <c r="N34" s="54"/>
      <c r="O34" s="46">
        <v>24010.589838425076</v>
      </c>
      <c r="P34" s="55">
        <v>-24010.589838425076</v>
      </c>
    </row>
    <row r="35" spans="1:17" ht="37.5" customHeight="1" x14ac:dyDescent="0.25">
      <c r="A35" s="49" t="s">
        <v>69</v>
      </c>
      <c r="B35" s="50" t="s">
        <v>70</v>
      </c>
      <c r="C35" s="62"/>
      <c r="D35" s="52"/>
      <c r="E35" s="52"/>
      <c r="F35" s="52"/>
      <c r="G35" s="52"/>
      <c r="H35" s="52"/>
      <c r="I35" s="52"/>
      <c r="J35" s="52"/>
      <c r="K35" s="53"/>
      <c r="L35" s="54"/>
      <c r="M35" s="54"/>
      <c r="N35" s="54">
        <v>13908.01567692682</v>
      </c>
      <c r="O35" s="46">
        <v>13908.01567692682</v>
      </c>
      <c r="P35" s="55">
        <v>-13908.01567692682</v>
      </c>
    </row>
    <row r="36" spans="1:17" ht="37.5" customHeight="1" x14ac:dyDescent="0.25">
      <c r="A36" s="49" t="s">
        <v>71</v>
      </c>
      <c r="B36" s="50" t="s">
        <v>72</v>
      </c>
      <c r="C36" s="62"/>
      <c r="D36" s="52"/>
      <c r="E36" s="52"/>
      <c r="F36" s="52"/>
      <c r="G36" s="52"/>
      <c r="H36" s="52"/>
      <c r="I36" s="52"/>
      <c r="J36" s="52"/>
      <c r="K36" s="53"/>
      <c r="L36" s="54"/>
      <c r="M36" s="54"/>
      <c r="N36" s="54">
        <v>13852.583171239585</v>
      </c>
      <c r="O36" s="46">
        <v>13852.583171239585</v>
      </c>
      <c r="P36" s="55">
        <v>-13852.583171239585</v>
      </c>
    </row>
    <row r="37" spans="1:17" ht="37.5" customHeight="1" x14ac:dyDescent="0.25">
      <c r="A37" s="49" t="s">
        <v>73</v>
      </c>
      <c r="B37" s="50" t="s">
        <v>74</v>
      </c>
      <c r="C37" s="62"/>
      <c r="D37" s="52"/>
      <c r="E37" s="52"/>
      <c r="F37" s="52"/>
      <c r="G37" s="52"/>
      <c r="H37" s="52"/>
      <c r="I37" s="52"/>
      <c r="J37" s="52"/>
      <c r="K37" s="53"/>
      <c r="L37" s="54">
        <v>1247.2313779627477</v>
      </c>
      <c r="M37" s="54">
        <v>19333.195008536335</v>
      </c>
      <c r="N37" s="54"/>
      <c r="O37" s="46">
        <v>20580.426386499083</v>
      </c>
      <c r="P37" s="55">
        <v>-20580.426386499083</v>
      </c>
    </row>
    <row r="38" spans="1:17" ht="37.5" customHeight="1" x14ac:dyDescent="0.25">
      <c r="A38" s="49" t="s">
        <v>75</v>
      </c>
      <c r="B38" s="50" t="s">
        <v>76</v>
      </c>
      <c r="C38" s="62"/>
      <c r="D38" s="52"/>
      <c r="E38" s="52"/>
      <c r="F38" s="52"/>
      <c r="G38" s="52"/>
      <c r="H38" s="52"/>
      <c r="I38" s="52"/>
      <c r="J38" s="52"/>
      <c r="K38" s="53"/>
      <c r="L38" s="54"/>
      <c r="M38" s="54">
        <v>15011.12</v>
      </c>
      <c r="N38" s="54"/>
      <c r="O38" s="46">
        <v>15011.12</v>
      </c>
      <c r="P38" s="55">
        <v>-15011.12</v>
      </c>
    </row>
    <row r="39" spans="1:17" ht="37.5" customHeight="1" x14ac:dyDescent="0.25">
      <c r="A39" s="49" t="s">
        <v>77</v>
      </c>
      <c r="B39" s="50" t="s">
        <v>65</v>
      </c>
      <c r="C39" s="62"/>
      <c r="D39" s="52"/>
      <c r="E39" s="52"/>
      <c r="F39" s="52"/>
      <c r="G39" s="52"/>
      <c r="H39" s="52"/>
      <c r="I39" s="52"/>
      <c r="J39" s="52"/>
      <c r="K39" s="53"/>
      <c r="L39" s="54">
        <v>50384.821719353778</v>
      </c>
      <c r="M39" s="54"/>
      <c r="N39" s="54">
        <v>4268.3029379169593</v>
      </c>
      <c r="O39" s="46">
        <v>54653.124657270739</v>
      </c>
      <c r="P39" s="55">
        <v>-54653.124657270739</v>
      </c>
    </row>
    <row r="40" spans="1:17" ht="15" customHeight="1" x14ac:dyDescent="0.25">
      <c r="A40" s="49" t="s">
        <v>78</v>
      </c>
      <c r="B40" s="42" t="s">
        <v>79</v>
      </c>
      <c r="C40" s="57"/>
      <c r="D40" s="52"/>
      <c r="E40" s="52"/>
      <c r="F40" s="52"/>
      <c r="G40" s="52"/>
      <c r="H40" s="52"/>
      <c r="I40" s="63">
        <v>2.8849999999999998</v>
      </c>
      <c r="J40" s="52">
        <f>I40*9*24003</f>
        <v>623237.8949999999</v>
      </c>
      <c r="K40" s="45">
        <v>623237.8949999999</v>
      </c>
      <c r="L40" s="54">
        <v>623411.13</v>
      </c>
      <c r="M40" s="54"/>
      <c r="N40" s="54"/>
      <c r="O40" s="46">
        <v>623411.13</v>
      </c>
      <c r="P40" s="47">
        <v>-173.23500000010245</v>
      </c>
    </row>
    <row r="41" spans="1:17" ht="15" customHeight="1" x14ac:dyDescent="0.25">
      <c r="A41" s="49" t="s">
        <v>80</v>
      </c>
      <c r="B41" s="42" t="s">
        <v>81</v>
      </c>
      <c r="C41" s="57"/>
      <c r="D41" s="52"/>
      <c r="E41" s="52"/>
      <c r="F41" s="52"/>
      <c r="G41" s="52"/>
      <c r="H41" s="52"/>
      <c r="I41" s="52">
        <v>0.48</v>
      </c>
      <c r="J41" s="52">
        <f>I41*9*I4</f>
        <v>103697.3232</v>
      </c>
      <c r="K41" s="45">
        <v>103697.3232</v>
      </c>
      <c r="L41" s="54">
        <v>44458</v>
      </c>
      <c r="M41" s="54"/>
      <c r="N41" s="54"/>
      <c r="O41" s="46">
        <v>44458</v>
      </c>
      <c r="P41" s="47">
        <v>59239.323199999999</v>
      </c>
    </row>
    <row r="42" spans="1:17" ht="15" customHeight="1" x14ac:dyDescent="0.25">
      <c r="A42" s="49" t="s">
        <v>82</v>
      </c>
      <c r="B42" s="42" t="s">
        <v>83</v>
      </c>
      <c r="C42" s="57"/>
      <c r="D42" s="52"/>
      <c r="E42" s="52"/>
      <c r="F42" s="52"/>
      <c r="G42" s="52"/>
      <c r="H42" s="52"/>
      <c r="I42" s="52">
        <v>2.76</v>
      </c>
      <c r="J42" s="52">
        <f>I42*9*I4</f>
        <v>596259.60839999991</v>
      </c>
      <c r="K42" s="45">
        <v>596259.60839999991</v>
      </c>
      <c r="L42" s="54">
        <v>401047</v>
      </c>
      <c r="M42" s="54"/>
      <c r="N42" s="54"/>
      <c r="O42" s="46">
        <v>401047</v>
      </c>
      <c r="P42" s="47">
        <v>195212.60839999991</v>
      </c>
      <c r="Q42" s="8" t="s">
        <v>84</v>
      </c>
    </row>
    <row r="43" spans="1:17" ht="15" customHeight="1" x14ac:dyDescent="0.25">
      <c r="A43" s="49" t="s">
        <v>85</v>
      </c>
      <c r="B43" s="42" t="s">
        <v>86</v>
      </c>
      <c r="C43" s="57"/>
      <c r="D43" s="52"/>
      <c r="E43" s="52"/>
      <c r="F43" s="52"/>
      <c r="G43" s="52"/>
      <c r="H43" s="52"/>
      <c r="I43" s="52">
        <v>2</v>
      </c>
      <c r="J43" s="52">
        <f>I43*9*I4</f>
        <v>432072.18</v>
      </c>
      <c r="K43" s="45">
        <v>432072.18</v>
      </c>
      <c r="L43" s="54">
        <v>0</v>
      </c>
      <c r="M43" s="54">
        <v>0</v>
      </c>
      <c r="N43" s="54">
        <v>0</v>
      </c>
      <c r="O43" s="46">
        <v>0</v>
      </c>
      <c r="P43" s="47">
        <v>432072.18</v>
      </c>
    </row>
    <row r="44" spans="1:17" ht="15" customHeight="1" x14ac:dyDescent="0.25">
      <c r="A44" s="49" t="s">
        <v>90</v>
      </c>
      <c r="B44" s="42" t="s">
        <v>91</v>
      </c>
      <c r="C44" s="57"/>
      <c r="D44" s="52"/>
      <c r="E44" s="52"/>
      <c r="F44" s="52"/>
      <c r="G44" s="52"/>
      <c r="H44" s="52"/>
      <c r="I44" s="52"/>
      <c r="J44" s="52"/>
      <c r="K44" s="45">
        <v>53200</v>
      </c>
      <c r="L44" s="54">
        <v>0</v>
      </c>
      <c r="M44" s="54">
        <v>0</v>
      </c>
      <c r="N44" s="54">
        <v>0</v>
      </c>
      <c r="O44" s="46">
        <v>0</v>
      </c>
      <c r="P44" s="47">
        <v>53200</v>
      </c>
    </row>
    <row r="45" spans="1:17" ht="15" customHeight="1" x14ac:dyDescent="0.25">
      <c r="B45" s="42"/>
      <c r="C45" s="57"/>
      <c r="D45" s="52"/>
      <c r="E45" s="52"/>
      <c r="F45" s="52"/>
      <c r="G45" s="52"/>
      <c r="H45" s="52"/>
      <c r="I45" s="52"/>
      <c r="J45" s="52"/>
      <c r="K45" s="45"/>
      <c r="L45" s="54"/>
      <c r="M45" s="54"/>
      <c r="N45" s="54"/>
      <c r="O45" s="46"/>
      <c r="P45" s="47"/>
    </row>
    <row r="46" spans="1:17" ht="25.5" customHeight="1" x14ac:dyDescent="0.25">
      <c r="A46" s="49" t="s">
        <v>92</v>
      </c>
      <c r="B46" s="42" t="s">
        <v>93</v>
      </c>
      <c r="C46" s="57"/>
      <c r="D46" s="52"/>
      <c r="E46" s="52"/>
      <c r="F46" s="52"/>
      <c r="G46" s="52"/>
      <c r="H46" s="52"/>
      <c r="I46" s="52"/>
      <c r="J46" s="52"/>
      <c r="K46" s="53"/>
      <c r="L46" s="54"/>
      <c r="M46" s="54"/>
      <c r="N46" s="54"/>
      <c r="O46" s="46"/>
      <c r="P46" s="55"/>
    </row>
    <row r="47" spans="1:17" ht="17.25" customHeight="1" x14ac:dyDescent="0.25">
      <c r="A47" s="49" t="s">
        <v>94</v>
      </c>
      <c r="B47" s="50" t="s">
        <v>51</v>
      </c>
      <c r="C47" s="57"/>
      <c r="D47" s="52"/>
      <c r="E47" s="52"/>
      <c r="F47" s="52"/>
      <c r="G47" s="52"/>
      <c r="H47" s="52"/>
      <c r="I47" s="52"/>
      <c r="J47" s="52"/>
      <c r="K47" s="53"/>
      <c r="L47" s="54"/>
      <c r="M47" s="54"/>
      <c r="N47" s="54"/>
      <c r="O47" s="46"/>
      <c r="P47" s="55">
        <f>P25</f>
        <v>-16893.166702730261</v>
      </c>
    </row>
    <row r="48" spans="1:17" ht="27" customHeight="1" x14ac:dyDescent="0.25">
      <c r="A48" s="49" t="s">
        <v>145</v>
      </c>
      <c r="B48" s="50" t="s">
        <v>55</v>
      </c>
      <c r="C48" s="57"/>
      <c r="D48" s="52"/>
      <c r="E48" s="52"/>
      <c r="F48" s="52"/>
      <c r="G48" s="52"/>
      <c r="H48" s="52"/>
      <c r="I48" s="52"/>
      <c r="J48" s="52"/>
      <c r="K48" s="53"/>
      <c r="L48" s="54"/>
      <c r="M48" s="54"/>
      <c r="N48" s="61"/>
      <c r="O48" s="46"/>
      <c r="P48" s="55">
        <f>P27</f>
        <v>-28971.266395754763</v>
      </c>
    </row>
    <row r="49" spans="1:16" ht="27" customHeight="1" x14ac:dyDescent="0.25">
      <c r="B49" s="50" t="s">
        <v>59</v>
      </c>
      <c r="C49" s="57"/>
      <c r="D49" s="52"/>
      <c r="E49" s="52"/>
      <c r="F49" s="52"/>
      <c r="G49" s="52"/>
      <c r="H49" s="52"/>
      <c r="I49" s="52"/>
      <c r="J49" s="52"/>
      <c r="K49" s="53"/>
      <c r="L49" s="54"/>
      <c r="M49" s="54"/>
      <c r="N49" s="61"/>
      <c r="O49" s="46"/>
      <c r="P49" s="55">
        <f>P29</f>
        <v>-16395.047436293866</v>
      </c>
    </row>
    <row r="50" spans="1:16" ht="27" customHeight="1" x14ac:dyDescent="0.25">
      <c r="B50" s="50" t="s">
        <v>61</v>
      </c>
      <c r="C50" s="57"/>
      <c r="D50" s="52"/>
      <c r="E50" s="52"/>
      <c r="F50" s="52"/>
      <c r="G50" s="52"/>
      <c r="H50" s="52"/>
      <c r="I50" s="52"/>
      <c r="J50" s="52"/>
      <c r="K50" s="53"/>
      <c r="L50" s="54"/>
      <c r="M50" s="54"/>
      <c r="N50" s="61"/>
      <c r="O50" s="46"/>
      <c r="P50" s="55">
        <f>P30</f>
        <v>-3253.0787692575568</v>
      </c>
    </row>
    <row r="51" spans="1:16" ht="27" customHeight="1" x14ac:dyDescent="0.25">
      <c r="A51" s="49" t="s">
        <v>146</v>
      </c>
      <c r="B51" s="50" t="s">
        <v>63</v>
      </c>
      <c r="C51" s="57"/>
      <c r="D51" s="52"/>
      <c r="E51" s="52"/>
      <c r="F51" s="52"/>
      <c r="G51" s="52"/>
      <c r="H51" s="52"/>
      <c r="I51" s="52"/>
      <c r="J51" s="52"/>
      <c r="K51" s="53"/>
      <c r="L51" s="54"/>
      <c r="M51" s="54"/>
      <c r="N51" s="61"/>
      <c r="O51" s="46"/>
      <c r="P51" s="55">
        <f>P31</f>
        <v>-57842.711034514134</v>
      </c>
    </row>
    <row r="52" spans="1:16" ht="27" customHeight="1" x14ac:dyDescent="0.25">
      <c r="A52" s="49" t="s">
        <v>147</v>
      </c>
      <c r="B52" s="50" t="s">
        <v>65</v>
      </c>
      <c r="C52" s="57"/>
      <c r="D52" s="52"/>
      <c r="E52" s="52"/>
      <c r="F52" s="52"/>
      <c r="G52" s="52"/>
      <c r="H52" s="52"/>
      <c r="I52" s="52"/>
      <c r="J52" s="52"/>
      <c r="K52" s="53"/>
      <c r="L52" s="54"/>
      <c r="M52" s="54"/>
      <c r="N52" s="61"/>
      <c r="O52" s="46"/>
      <c r="P52" s="55">
        <f>P32</f>
        <v>-72062.257393403197</v>
      </c>
    </row>
    <row r="53" spans="1:16" ht="27" customHeight="1" x14ac:dyDescent="0.25">
      <c r="A53" s="11" t="s">
        <v>95</v>
      </c>
      <c r="B53" s="11"/>
      <c r="C53" s="57"/>
      <c r="D53" s="52"/>
      <c r="E53" s="52"/>
      <c r="F53" s="52"/>
      <c r="G53" s="52"/>
      <c r="H53" s="52"/>
      <c r="I53" s="52"/>
      <c r="J53" s="52"/>
      <c r="K53" s="53"/>
      <c r="L53" s="54"/>
      <c r="M53" s="54"/>
      <c r="N53" s="61"/>
      <c r="O53" s="46"/>
      <c r="P53" s="47">
        <f>SUM(P47:P52)</f>
        <v>-195417.52773195377</v>
      </c>
    </row>
    <row r="54" spans="1:16" ht="27" customHeight="1" x14ac:dyDescent="0.25">
      <c r="A54" s="49" t="s">
        <v>92</v>
      </c>
      <c r="B54" s="64" t="s">
        <v>97</v>
      </c>
      <c r="C54" s="57"/>
      <c r="D54" s="52"/>
      <c r="E54" s="52"/>
      <c r="F54" s="52"/>
      <c r="G54" s="52"/>
      <c r="H54" s="52"/>
      <c r="I54" s="52"/>
      <c r="J54" s="52"/>
      <c r="K54" s="53"/>
      <c r="L54" s="54"/>
      <c r="M54" s="54"/>
      <c r="N54" s="61"/>
      <c r="O54" s="46"/>
      <c r="P54" s="47"/>
    </row>
    <row r="55" spans="1:16" ht="27" customHeight="1" x14ac:dyDescent="0.25">
      <c r="A55" s="49" t="s">
        <v>94</v>
      </c>
      <c r="B55" s="90" t="s">
        <v>120</v>
      </c>
      <c r="C55" s="57"/>
      <c r="D55" s="52"/>
      <c r="E55" s="52"/>
      <c r="F55" s="52"/>
      <c r="G55" s="52"/>
      <c r="H55" s="52"/>
      <c r="I55" s="52"/>
      <c r="J55" s="52"/>
      <c r="K55" s="53"/>
      <c r="L55" s="54"/>
      <c r="M55" s="54"/>
      <c r="N55" s="61"/>
      <c r="O55" s="46"/>
      <c r="P55" s="47"/>
    </row>
    <row r="56" spans="1:16" ht="27" customHeight="1" x14ac:dyDescent="0.25">
      <c r="A56" s="49" t="s">
        <v>148</v>
      </c>
      <c r="B56" s="56" t="s">
        <v>19</v>
      </c>
      <c r="C56" s="57"/>
      <c r="D56" s="52"/>
      <c r="E56" s="52"/>
      <c r="F56" s="52"/>
      <c r="G56" s="52"/>
      <c r="H56" s="52"/>
      <c r="I56" s="52"/>
      <c r="J56" s="52"/>
      <c r="K56" s="53"/>
      <c r="L56" s="54"/>
      <c r="M56" s="54"/>
      <c r="N56" s="61"/>
      <c r="O56" s="46"/>
      <c r="P56" s="55">
        <f>P9</f>
        <v>24902.348880708516</v>
      </c>
    </row>
    <row r="57" spans="1:16" ht="27" customHeight="1" x14ac:dyDescent="0.25">
      <c r="A57" s="49" t="s">
        <v>114</v>
      </c>
      <c r="B57" s="50" t="s">
        <v>49</v>
      </c>
      <c r="C57" s="57"/>
      <c r="D57" s="52"/>
      <c r="E57" s="52"/>
      <c r="F57" s="52"/>
      <c r="G57" s="52"/>
      <c r="H57" s="52"/>
      <c r="I57" s="52"/>
      <c r="J57" s="52"/>
      <c r="K57" s="53"/>
      <c r="L57" s="54"/>
      <c r="M57" s="54"/>
      <c r="N57" s="61"/>
      <c r="O57" s="46"/>
      <c r="P57" s="55">
        <f>P24</f>
        <v>34244.123148372877</v>
      </c>
    </row>
    <row r="58" spans="1:16" ht="27" customHeight="1" x14ac:dyDescent="0.25">
      <c r="A58" s="49" t="s">
        <v>115</v>
      </c>
      <c r="B58" s="50" t="s">
        <v>53</v>
      </c>
      <c r="C58" s="57"/>
      <c r="D58" s="52"/>
      <c r="E58" s="52"/>
      <c r="F58" s="52"/>
      <c r="G58" s="52"/>
      <c r="H58" s="52"/>
      <c r="I58" s="52"/>
      <c r="J58" s="52"/>
      <c r="K58" s="53"/>
      <c r="L58" s="54"/>
      <c r="M58" s="54"/>
      <c r="N58" s="61"/>
      <c r="O58" s="46"/>
      <c r="P58" s="55">
        <f>P26</f>
        <v>11535.450375065266</v>
      </c>
    </row>
    <row r="59" spans="1:16" ht="27" customHeight="1" x14ac:dyDescent="0.25">
      <c r="A59" s="49" t="s">
        <v>116</v>
      </c>
      <c r="B59" s="50" t="s">
        <v>57</v>
      </c>
      <c r="C59" s="57"/>
      <c r="D59" s="52"/>
      <c r="E59" s="52"/>
      <c r="F59" s="52"/>
      <c r="G59" s="52"/>
      <c r="H59" s="52"/>
      <c r="I59" s="52"/>
      <c r="J59" s="52"/>
      <c r="K59" s="53"/>
      <c r="L59" s="54"/>
      <c r="M59" s="54"/>
      <c r="N59" s="61"/>
      <c r="O59" s="46"/>
      <c r="P59" s="55">
        <f>P28</f>
        <v>62065.98660364504</v>
      </c>
    </row>
    <row r="60" spans="1:16" ht="27" customHeight="1" x14ac:dyDescent="0.25">
      <c r="A60" s="49" t="s">
        <v>117</v>
      </c>
      <c r="B60" s="50" t="s">
        <v>83</v>
      </c>
      <c r="C60" s="57"/>
      <c r="D60" s="52"/>
      <c r="E60" s="52"/>
      <c r="F60" s="52"/>
      <c r="G60" s="52"/>
      <c r="H60" s="52"/>
      <c r="I60" s="52"/>
      <c r="J60" s="52"/>
      <c r="K60" s="53"/>
      <c r="L60" s="54"/>
      <c r="M60" s="54"/>
      <c r="N60" s="61"/>
      <c r="O60" s="46"/>
      <c r="P60" s="55">
        <f>P42</f>
        <v>195212.60839999991</v>
      </c>
    </row>
    <row r="61" spans="1:16" ht="27" customHeight="1" x14ac:dyDescent="0.25">
      <c r="A61" s="49" t="s">
        <v>118</v>
      </c>
      <c r="B61" s="50" t="s">
        <v>81</v>
      </c>
      <c r="C61" s="57"/>
      <c r="D61" s="52"/>
      <c r="E61" s="52"/>
      <c r="F61" s="52"/>
      <c r="G61" s="52"/>
      <c r="H61" s="52"/>
      <c r="I61" s="52"/>
      <c r="J61" s="52"/>
      <c r="K61" s="53"/>
      <c r="L61" s="54"/>
      <c r="M61" s="54"/>
      <c r="N61" s="61"/>
      <c r="O61" s="46"/>
      <c r="P61" s="55">
        <f>P41</f>
        <v>59239.323199999999</v>
      </c>
    </row>
    <row r="62" spans="1:16" ht="27" customHeight="1" x14ac:dyDescent="0.25">
      <c r="A62" s="65" t="s">
        <v>95</v>
      </c>
      <c r="B62" s="66"/>
      <c r="C62" s="57"/>
      <c r="D62" s="52"/>
      <c r="E62" s="52"/>
      <c r="F62" s="52"/>
      <c r="G62" s="52"/>
      <c r="H62" s="52"/>
      <c r="I62" s="52"/>
      <c r="J62" s="52"/>
      <c r="K62" s="53"/>
      <c r="L62" s="54"/>
      <c r="M62" s="54"/>
      <c r="N62" s="61"/>
      <c r="O62" s="46"/>
      <c r="P62" s="47">
        <f>SUM(P56:P61)</f>
        <v>387199.84060779162</v>
      </c>
    </row>
    <row r="63" spans="1:16" s="68" customFormat="1" ht="45" customHeight="1" x14ac:dyDescent="0.25">
      <c r="A63" s="40"/>
      <c r="B63" s="67" t="s">
        <v>103</v>
      </c>
      <c r="C63" s="44">
        <f>D63/C4/12</f>
        <v>0</v>
      </c>
      <c r="D63" s="44">
        <f>D9+D13+D22+D40+D41+D42+D43</f>
        <v>0</v>
      </c>
      <c r="E63" s="44">
        <f>F63/E4/12</f>
        <v>0</v>
      </c>
      <c r="F63" s="44">
        <f>F9+F13+F22+F40+F41+F42+F43</f>
        <v>0</v>
      </c>
      <c r="G63" s="44">
        <f>H63/G4/12</f>
        <v>0</v>
      </c>
      <c r="H63" s="44">
        <f>H9+H13+H22+H40+H41+H42+H43</f>
        <v>0</v>
      </c>
      <c r="I63" s="44">
        <f>J63/I4/9</f>
        <v>21.772746657745937</v>
      </c>
      <c r="J63" s="44">
        <f>J9+J13+J22+J40+J41+J42+J43</f>
        <v>4703699.0564999999</v>
      </c>
      <c r="K63" s="45">
        <f>K9+K13+K22+K40+K41+K42</f>
        <v>4271626.8765000002</v>
      </c>
      <c r="L63" s="45">
        <f>L9+L13+L22+L40+L41+L42</f>
        <v>3971853.9954829193</v>
      </c>
      <c r="M63" s="45">
        <f>M9+M13+M22+M40+M41+M42</f>
        <v>38589.653089421015</v>
      </c>
      <c r="N63" s="45">
        <f>N9+N13+N22+N40+N41+N42</f>
        <v>20169.681551820991</v>
      </c>
      <c r="O63" s="46">
        <f>O9+O13+O22+O40+O41+O42</f>
        <v>4030613.3301241612</v>
      </c>
      <c r="P63" s="47">
        <f t="shared" ref="P63:P116" si="3">K63-O63</f>
        <v>241013.54637583904</v>
      </c>
    </row>
    <row r="64" spans="1:16" s="10" customFormat="1" ht="16.5" customHeight="1" x14ac:dyDescent="0.25">
      <c r="A64" s="69"/>
      <c r="B64" s="2"/>
      <c r="C64" s="5"/>
      <c r="D64" s="70"/>
      <c r="E64" s="5"/>
      <c r="F64" s="5"/>
      <c r="G64" s="5"/>
      <c r="H64" s="5"/>
      <c r="I64" s="5"/>
      <c r="J64" s="5"/>
      <c r="K64" s="5"/>
      <c r="L64" s="6"/>
      <c r="M64" s="6"/>
      <c r="N64" s="6"/>
      <c r="O64" s="6"/>
      <c r="P64" s="6"/>
    </row>
    <row r="65" spans="1:16" s="10" customFormat="1" ht="19.5" customHeight="1" x14ac:dyDescent="0.25">
      <c r="A65" s="69"/>
      <c r="B65" s="2"/>
      <c r="C65" s="5"/>
      <c r="D65" s="70"/>
      <c r="E65" s="5"/>
      <c r="F65" s="5"/>
      <c r="G65" s="5"/>
      <c r="H65" s="5"/>
      <c r="I65" s="5"/>
      <c r="J65" s="5"/>
      <c r="K65" s="5"/>
      <c r="L65" s="6"/>
      <c r="M65" s="6"/>
      <c r="N65" s="6"/>
      <c r="O65" s="6"/>
      <c r="P65" s="6"/>
    </row>
    <row r="66" spans="1:16" s="80" customFormat="1" ht="12" hidden="1" customHeight="1" x14ac:dyDescent="0.25">
      <c r="A66" s="71"/>
      <c r="B66" s="72" t="s">
        <v>104</v>
      </c>
      <c r="C66" s="73"/>
      <c r="D66" s="74" t="s">
        <v>105</v>
      </c>
      <c r="E66" s="75"/>
      <c r="F66" s="76">
        <f>D63+F63+H63</f>
        <v>0</v>
      </c>
      <c r="G66" s="77"/>
      <c r="H66" s="77"/>
      <c r="I66" s="73" t="s">
        <v>106</v>
      </c>
      <c r="J66" s="76">
        <f>J63</f>
        <v>4703699.0564999999</v>
      </c>
      <c r="K66" s="78">
        <f>F66+J66</f>
        <v>4703699.0564999999</v>
      </c>
      <c r="L66" s="79"/>
      <c r="M66" s="79"/>
      <c r="N66" s="79"/>
      <c r="O66" s="79"/>
      <c r="P66" s="79"/>
    </row>
    <row r="67" spans="1:16" s="80" customFormat="1" ht="12" customHeight="1" x14ac:dyDescent="0.25">
      <c r="A67" s="71"/>
      <c r="B67" s="72"/>
      <c r="C67" s="81"/>
      <c r="D67" s="82"/>
      <c r="E67" s="81"/>
      <c r="F67" s="83"/>
      <c r="G67" s="77"/>
      <c r="H67" s="77"/>
      <c r="I67" s="81"/>
      <c r="J67" s="83"/>
      <c r="K67" s="78"/>
      <c r="L67" s="79"/>
      <c r="M67" s="79"/>
      <c r="N67" s="79"/>
      <c r="O67" s="79"/>
      <c r="P67" s="79"/>
    </row>
    <row r="68" spans="1:16" s="10" customFormat="1" x14ac:dyDescent="0.25">
      <c r="A68" s="69"/>
      <c r="B68" s="2"/>
      <c r="C68" s="5"/>
      <c r="D68" s="70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  <c r="P68" s="6"/>
    </row>
    <row r="69" spans="1:16" s="10" customFormat="1" x14ac:dyDescent="0.25">
      <c r="A69" s="69"/>
      <c r="B69" s="2"/>
      <c r="C69" s="5"/>
      <c r="D69" s="70"/>
      <c r="E69" s="5"/>
      <c r="F69" s="5"/>
      <c r="G69" s="5"/>
      <c r="H69" s="5"/>
      <c r="I69" s="5"/>
      <c r="J69" s="5"/>
      <c r="K69" s="5"/>
      <c r="L69" s="6"/>
      <c r="M69" s="6"/>
      <c r="N69" s="6"/>
      <c r="O69" s="6"/>
      <c r="P69" s="6"/>
    </row>
    <row r="70" spans="1:16" s="10" customFormat="1" x14ac:dyDescent="0.25">
      <c r="A70" s="69"/>
      <c r="B70" s="2"/>
      <c r="C70" s="5"/>
      <c r="D70" s="70"/>
      <c r="E70" s="5"/>
      <c r="F70" s="5"/>
      <c r="G70" s="5"/>
      <c r="H70" s="5"/>
      <c r="I70" s="5"/>
      <c r="J70" s="5"/>
      <c r="K70" s="5"/>
      <c r="L70" s="6"/>
      <c r="M70" s="6"/>
      <c r="N70" s="6"/>
      <c r="O70" s="6"/>
      <c r="P70" s="6"/>
    </row>
    <row r="71" spans="1:16" s="10" customFormat="1" x14ac:dyDescent="0.25">
      <c r="A71" s="69"/>
      <c r="B71" s="2"/>
      <c r="C71" s="5"/>
      <c r="D71" s="70"/>
      <c r="E71" s="5"/>
      <c r="F71" s="5"/>
      <c r="G71" s="5"/>
      <c r="H71" s="5"/>
      <c r="I71" s="5"/>
      <c r="J71" s="5"/>
      <c r="K71" s="5"/>
      <c r="L71" s="6"/>
      <c r="M71" s="6"/>
      <c r="N71" s="6"/>
      <c r="O71" s="6"/>
      <c r="P71" s="6"/>
    </row>
    <row r="72" spans="1:16" s="10" customFormat="1" x14ac:dyDescent="0.25">
      <c r="A72" s="69"/>
      <c r="B72" s="2"/>
      <c r="C72" s="5"/>
      <c r="D72" s="70"/>
      <c r="E72" s="5"/>
      <c r="F72" s="5"/>
      <c r="G72" s="5"/>
      <c r="H72" s="5"/>
      <c r="I72" s="5"/>
      <c r="J72" s="5"/>
      <c r="K72" s="5"/>
      <c r="L72" s="6"/>
      <c r="M72" s="6"/>
      <c r="N72" s="6"/>
      <c r="O72" s="6"/>
      <c r="P72" s="6"/>
    </row>
    <row r="73" spans="1:16" s="10" customFormat="1" x14ac:dyDescent="0.25">
      <c r="A73" s="69"/>
      <c r="B73" s="2"/>
      <c r="C73" s="5"/>
      <c r="D73" s="70"/>
      <c r="E73" s="5"/>
      <c r="F73" s="5"/>
      <c r="G73" s="5"/>
      <c r="H73" s="5"/>
      <c r="I73" s="5"/>
      <c r="J73" s="5"/>
      <c r="K73" s="5"/>
      <c r="L73" s="6"/>
      <c r="M73" s="6"/>
      <c r="N73" s="6"/>
      <c r="O73" s="6"/>
      <c r="P73" s="6"/>
    </row>
    <row r="74" spans="1:16" s="87" customFormat="1" x14ac:dyDescent="0.25">
      <c r="A74" s="84"/>
      <c r="B74" s="85"/>
      <c r="C74" s="3"/>
      <c r="D74" s="4"/>
      <c r="E74" s="3"/>
      <c r="F74" s="3"/>
      <c r="G74" s="3"/>
      <c r="H74" s="3"/>
      <c r="I74" s="3"/>
      <c r="J74" s="3"/>
      <c r="K74" s="5"/>
      <c r="L74" s="6"/>
      <c r="M74" s="6"/>
      <c r="N74" s="6"/>
      <c r="O74" s="6"/>
      <c r="P74" s="86"/>
    </row>
    <row r="75" spans="1:16" s="87" customFormat="1" x14ac:dyDescent="0.25">
      <c r="A75" s="84"/>
      <c r="B75" s="85"/>
      <c r="C75" s="3"/>
      <c r="D75" s="4"/>
      <c r="E75" s="3"/>
      <c r="F75" s="3"/>
      <c r="G75" s="3"/>
      <c r="H75" s="3"/>
      <c r="I75" s="3"/>
      <c r="J75" s="3"/>
      <c r="K75" s="5"/>
      <c r="L75" s="6"/>
      <c r="M75" s="6"/>
      <c r="N75" s="6"/>
      <c r="O75" s="6"/>
      <c r="P75" s="86"/>
    </row>
    <row r="76" spans="1:16" s="87" customFormat="1" x14ac:dyDescent="0.25">
      <c r="A76" s="84"/>
      <c r="B76" s="85"/>
      <c r="C76" s="3"/>
      <c r="D76" s="4"/>
      <c r="E76" s="3"/>
      <c r="F76" s="3"/>
      <c r="G76" s="3"/>
      <c r="H76" s="3"/>
      <c r="I76" s="3"/>
      <c r="J76" s="3"/>
      <c r="K76" s="5"/>
      <c r="L76" s="6"/>
      <c r="M76" s="6"/>
      <c r="N76" s="6"/>
      <c r="O76" s="6"/>
      <c r="P76" s="86"/>
    </row>
    <row r="77" spans="1:16" s="87" customFormat="1" ht="6" customHeight="1" x14ac:dyDescent="0.25">
      <c r="A77" s="84"/>
      <c r="B77" s="85"/>
      <c r="C77" s="3"/>
      <c r="D77" s="4"/>
      <c r="E77" s="3"/>
      <c r="F77" s="3"/>
      <c r="G77" s="3"/>
      <c r="H77" s="3"/>
      <c r="I77" s="3"/>
      <c r="J77" s="3"/>
      <c r="K77" s="5"/>
      <c r="L77" s="6"/>
      <c r="M77" s="6"/>
      <c r="N77" s="6"/>
      <c r="O77" s="6"/>
      <c r="P77" s="86"/>
    </row>
    <row r="78" spans="1:16" s="87" customFormat="1" ht="12" hidden="1" customHeight="1" x14ac:dyDescent="0.25">
      <c r="A78" s="84"/>
      <c r="B78" s="85"/>
      <c r="C78" s="3"/>
      <c r="D78" s="4"/>
      <c r="E78" s="3"/>
      <c r="F78" s="3"/>
      <c r="G78" s="3"/>
      <c r="H78" s="3"/>
      <c r="I78" s="3"/>
      <c r="J78" s="3"/>
      <c r="K78" s="5"/>
      <c r="L78" s="6"/>
      <c r="M78" s="6"/>
      <c r="N78" s="6"/>
      <c r="O78" s="6"/>
      <c r="P78" s="86"/>
    </row>
    <row r="79" spans="1:16" s="87" customFormat="1" ht="11.25" customHeight="1" x14ac:dyDescent="0.25">
      <c r="A79" s="84"/>
      <c r="B79" s="85"/>
      <c r="C79" s="3"/>
      <c r="D79" s="4"/>
      <c r="E79" s="3"/>
      <c r="F79" s="3"/>
      <c r="G79" s="3"/>
      <c r="H79" s="3"/>
      <c r="I79" s="3"/>
      <c r="J79" s="3"/>
      <c r="K79" s="5"/>
      <c r="L79" s="6"/>
      <c r="M79" s="6"/>
      <c r="N79" s="6"/>
      <c r="O79" s="6"/>
      <c r="P79" s="86"/>
    </row>
    <row r="80" spans="1:16" s="10" customFormat="1" x14ac:dyDescent="0.25">
      <c r="A80" s="69"/>
      <c r="B80" s="2"/>
      <c r="C80" s="5"/>
      <c r="D80" s="70"/>
      <c r="E80" s="5"/>
      <c r="F80" s="5"/>
      <c r="G80" s="5"/>
      <c r="H80" s="5"/>
      <c r="I80" s="5"/>
      <c r="J80" s="5"/>
      <c r="K80" s="5"/>
      <c r="L80" s="6"/>
      <c r="M80" s="6"/>
      <c r="N80" s="6"/>
      <c r="O80" s="6"/>
      <c r="P80" s="6"/>
    </row>
    <row r="81" spans="1:16" s="10" customFormat="1" ht="409.5" customHeight="1" x14ac:dyDescent="0.25">
      <c r="A81" s="69"/>
      <c r="B81" s="2"/>
      <c r="C81" s="3"/>
      <c r="D81" s="4"/>
      <c r="E81" s="3"/>
      <c r="F81" s="3"/>
      <c r="G81" s="3"/>
      <c r="H81" s="3"/>
      <c r="I81" s="3"/>
      <c r="J81" s="3"/>
      <c r="K81" s="5"/>
      <c r="L81" s="6"/>
      <c r="M81" s="6"/>
      <c r="N81" s="6"/>
      <c r="O81" s="6"/>
      <c r="P81" s="6"/>
    </row>
  </sheetData>
  <mergeCells count="23">
    <mergeCell ref="C6:J6"/>
    <mergeCell ref="A53:B53"/>
    <mergeCell ref="A62:B62"/>
    <mergeCell ref="K3:K7"/>
    <mergeCell ref="L3:L7"/>
    <mergeCell ref="M3:M7"/>
    <mergeCell ref="N3:N7"/>
    <mergeCell ref="O3:O7"/>
    <mergeCell ref="C4:D4"/>
    <mergeCell ref="E4:F4"/>
    <mergeCell ref="G4:H4"/>
    <mergeCell ref="I4:J4"/>
    <mergeCell ref="C5:H5"/>
    <mergeCell ref="A1:P1"/>
    <mergeCell ref="A2:A8"/>
    <mergeCell ref="B2:K2"/>
    <mergeCell ref="L2:O2"/>
    <mergeCell ref="P2:P7"/>
    <mergeCell ref="B3:B7"/>
    <mergeCell ref="C3:D3"/>
    <mergeCell ref="E3:F3"/>
    <mergeCell ref="G3:H3"/>
    <mergeCell ref="I3:J3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Смета 2015 общ.</vt:lpstr>
      <vt:lpstr>Смета 2015 88,90,92 </vt:lpstr>
      <vt:lpstr>Смета 2015 86 </vt:lpstr>
      <vt:lpstr>'Смета 2015 88,90,92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2016-04-11T12:24:06Z</dcterms:modified>
</cp:coreProperties>
</file>