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9 Мая 7 на 2019 г" sheetId="40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'9 Мая 7 на 2019 г'!$A$1:$G$39</definedName>
  </definedNames>
  <calcPr calcId="145621"/>
</workbook>
</file>

<file path=xl/calcChain.xml><?xml version="1.0" encoding="utf-8"?>
<calcChain xmlns="http://schemas.openxmlformats.org/spreadsheetml/2006/main">
  <c r="D5" i="40" l="1"/>
  <c r="C29" i="40"/>
  <c r="D25" i="40"/>
  <c r="C30" i="40" l="1"/>
  <c r="D11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12" i="40"/>
  <c r="C3" i="40" l="1"/>
  <c r="B3" i="40"/>
  <c r="E7" i="40"/>
  <c r="E9" i="40"/>
  <c r="E10" i="40"/>
  <c r="E8" i="40" l="1"/>
  <c r="D34" i="40" l="1"/>
  <c r="C34" i="40" l="1"/>
  <c r="C25" i="40" l="1"/>
  <c r="C33" i="40" s="1"/>
  <c r="C6" i="40"/>
  <c r="D6" i="40"/>
  <c r="E6" i="40"/>
  <c r="E11" i="40"/>
  <c r="C11" i="40"/>
  <c r="D32" i="40" l="1"/>
  <c r="C5" i="40"/>
  <c r="C32" i="40" s="1"/>
  <c r="C35" i="40" s="1"/>
  <c r="E5" i="40"/>
  <c r="E25" i="40"/>
  <c r="D33" i="40"/>
  <c r="D35" i="40" l="1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<sst xmlns="http://schemas.openxmlformats.org/spreadsheetml/2006/main" count="271" uniqueCount="199">
  <si>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</si>
  <si>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</si>
  <si>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</si>
  <si>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</si>
  <si>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</si>
  <si>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</si>
  <si>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</si>
  <si>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</si>
  <si>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</si>
  <si>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</si>
  <si>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</si>
  <si>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</si>
  <si>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</si>
  <si>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</si>
  <si>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</si>
  <si>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</si>
  <si>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</si>
  <si>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</si>
  <si>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</si>
  <si>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</si>
  <si>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</si>
  <si>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</si>
  <si>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</si>
  <si>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</si>
  <si>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</si>
  <si>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</si>
  <si>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</si>
  <si>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</si>
  <si>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</si>
  <si>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</si>
  <si>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</si>
  <si>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</si>
  <si>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</si>
  <si>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</si>
  <si>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</si>
  <si>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</si>
  <si>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</si>
  <si>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</si>
  <si>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</si>
  <si>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</si>
  <si>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</si>
  <si>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</si>
  <si>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</si>
  <si>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</si>
  <si>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</si>
  <si>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</si>
  <si>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</si>
  <si>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</si>
  <si>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</si>
  <si>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</si>
  <si>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</si>
  <si>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</si>
  <si>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</si>
  <si>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</si>
  <si>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</si>
  <si>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</si>
  <si>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</si>
  <si>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</si>
  <si>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</si>
  <si>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</si>
  <si>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</si>
  <si>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</si>
  <si>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</si>
  <si>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</si>
  <si>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</si>
  <si>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</si>
  <si>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</si>
  <si>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</si>
  <si>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</si>
  <si>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</si>
  <si>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</si>
  <si>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</si>
  <si>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</si>
  <si>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</si>
  <si>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</si>
  <si>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</si>
  <si>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</si>
  <si>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</si>
  <si>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</si>
  <si>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</si>
  <si>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</si>
  <si>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</si>
  <si>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</si>
  <si>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</si>
  <si>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</si>
  <si>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</si>
  <si>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</si>
  <si>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</si>
  <si>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</si>
  <si>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</si>
  <si>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</si>
  <si>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</si>
  <si>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</si>
  <si>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</si>
  <si>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</si>
  <si>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</si>
  <si>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</si>
  <si>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</si>
  <si>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</si>
  <si>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</si>
  <si>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</si>
  <si>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</si>
  <si>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</si>
  <si>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</si>
  <si>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</si>
  <si>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</si>
  <si>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</si>
  <si>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</si>
  <si>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</si>
  <si>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</si>
  <si>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</si>
  <si>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</si>
  <si>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</si>
  <si>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</si>
  <si>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</si>
  <si>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</si>
  <si>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</si>
  <si>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</si>
  <si>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</si>
  <si>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</si>
  <si>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</si>
  <si>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</si>
  <si>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</si>
  <si>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</si>
  <si>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</si>
  <si>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</si>
  <si>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</si>
  <si>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</si>
  <si>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</si>
  <si>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</si>
  <si>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</si>
  <si>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</si>
  <si>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</si>
  <si>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до 15 июня</t>
  </si>
  <si>
    <t>По мере необходимости</t>
  </si>
  <si>
    <t>Управляющая организация</t>
  </si>
  <si>
    <t>_________________ Ю.А. Сухарченко</t>
  </si>
  <si>
    <t>Конструктивные особенности</t>
  </si>
  <si>
    <t>Необходимость ежегодного промывания теплообменников и системы отопления</t>
  </si>
  <si>
    <t>Износ затворов, 3-х ходовых кранов, коррозия муфт соединения трубопроводов</t>
  </si>
  <si>
    <t>Открытые лоджии лестничных пролетов</t>
  </si>
  <si>
    <t>Необходимость поверки приборов учета по сроку эксплуатации</t>
  </si>
  <si>
    <t>S МКД =</t>
  </si>
  <si>
    <t>Наименование статьи затрат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</si>
  <si>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</si>
  <si>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</si>
  <si>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</si>
  <si>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</si>
  <si>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</si>
  <si>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Подсыпка песка на детскую площадку</t>
  </si>
  <si>
    <t>1.1.3</t>
  </si>
  <si>
    <t>Рассада, кустарники, газон</t>
  </si>
  <si>
    <t>1.1.4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</si>
  <si>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</si>
  <si>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</si>
  <si>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</si>
  <si>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</si>
  <si>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</si>
  <si>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</si>
  <si>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</si>
  <si>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</si>
  <si>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</si>
  <si>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</si>
  <si>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1.2.6</t>
  </si>
  <si>
    <t>Обслуживание лифтового хозяйства</t>
  </si>
  <si>
    <t>Страхование ГО владельца опасного объекта</t>
  </si>
  <si>
    <t>Содержание и обслуживание домофона</t>
  </si>
  <si>
    <t>Управление МКД, в том числе:</t>
  </si>
  <si>
    <t>Обслуживание расчетного счета ООО</t>
  </si>
  <si>
    <t>Усуги связи</t>
  </si>
  <si>
    <t>2.4</t>
  </si>
  <si>
    <t>Канцелярские товары</t>
  </si>
  <si>
    <t>Расходы на ТО орг.техники</t>
  </si>
  <si>
    <t>Расходы на оплату труда (ФОТ УК)</t>
  </si>
  <si>
    <t>Налог на УСН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</si>
  <si>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</si>
  <si>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</si>
  <si>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</si>
  <si>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</si>
  <si>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</si>
  <si>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До 15 сентября</t>
  </si>
  <si>
    <t>Уборка придомовой территории (ФОТ и расходые материалы)</t>
  </si>
  <si>
    <t>1.2.7</t>
  </si>
  <si>
    <t>Уборка мест общего пользования ( ФОТ и расходные материалы)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</si>
  <si>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пр. 9 Мая д.7 на 2019 г.</t>
  </si>
  <si>
    <t>Диспетчерская служба (круглосуточно)</t>
  </si>
  <si>
    <t>ТРИЦ+пасп.стол</t>
  </si>
  <si>
    <t>Затраты УК</t>
  </si>
  <si>
    <t>1.2.8</t>
  </si>
  <si>
    <t>1.2.9</t>
  </si>
  <si>
    <t>1.2.10</t>
  </si>
  <si>
    <t>1.2.11</t>
  </si>
  <si>
    <t>1.2.12</t>
  </si>
  <si>
    <t>1.2.13</t>
  </si>
  <si>
    <t>По договору</t>
  </si>
  <si>
    <t>Ежемесячно</t>
  </si>
  <si>
    <t>Рентабельность</t>
  </si>
  <si>
    <t>Резервный фонд на текущий ремонт</t>
  </si>
  <si>
    <t>Общая площадь жилых и нежилых помещений 9371,4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</si>
</sst>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5" fillId="0" borderId="0"/>
  </cellStyleXfs>
  <cellXfs count="14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F15" sqref="F15"/>
    </sheetView>
  </sheetViews>
  <sheetFormatPr defaultRowHeight="15" x14ac:dyDescent="0.25"/>
  <cols>
    <col min="1" max="1" width="6.7109375" style="64" customWidth="1"/>
    <col min="2" max="2" width="35.42578125" style="62" customWidth="1"/>
    <col min="3" max="3" width="12" style="64" customWidth="1"/>
    <col min="4" max="4" width="10.7109375" style="83" customWidth="1"/>
    <col min="5" max="5" width="14.140625" style="64" customWidth="1"/>
    <col min="6" max="6" width="18.7109375" style="64" customWidth="1"/>
    <col min="7" max="7" width="24.85546875" style="64" customWidth="1"/>
    <col min="8" max="16384" width="9.140625" style="62"/>
  </cols>
  <sheetData>
    <row r="1" spans="1:7" ht="57.75" customHeight="1" x14ac:dyDescent="0.25">
      <c r="A1" s="128" t="s">
        <v>184</v>
      </c>
      <c r="B1" s="128"/>
      <c r="C1" s="128"/>
      <c r="D1" s="128"/>
      <c r="E1" s="128"/>
      <c r="F1" s="128"/>
      <c r="G1" s="128"/>
    </row>
    <row r="2" spans="1:7" ht="15" customHeight="1" x14ac:dyDescent="0.25">
      <c r="A2" s="129" t="s">
        <v>198</v>
      </c>
      <c r="B2" s="129"/>
      <c r="C2" s="129"/>
      <c r="D2" s="129"/>
      <c r="E2" s="129"/>
      <c r="F2" s="129"/>
      <c r="G2" s="129"/>
    </row>
    <row r="3" spans="1:7" s="68" customFormat="1" ht="15" customHeight="1" x14ac:dyDescent="0.25">
      <c r="A3" s="65" t="s">
        <v>142</v>
      </c>
      <c r="B3" s="123">
        <f>9087.4+284</f>
        <v>9371.4</v>
      </c>
      <c r="C3" s="123">
        <f>9371.4+6232.1+2912.2</f>
        <v>18515.7</v>
      </c>
      <c r="D3" s="66"/>
      <c r="E3" s="67"/>
      <c r="F3" s="67"/>
      <c r="G3" s="89"/>
    </row>
    <row r="4" spans="1:7" ht="32.25" customHeight="1" x14ac:dyDescent="0.25">
      <c r="A4" s="69" t="s">
        <v>2</v>
      </c>
      <c r="B4" s="69" t="s">
        <v>143</v>
      </c>
      <c r="C4" s="69" t="s">
        <v>176</v>
      </c>
      <c r="D4" s="92" t="s">
        <v>144</v>
      </c>
      <c r="E4" s="91" t="s">
        <v>177</v>
      </c>
      <c r="F4" s="90" t="s">
        <v>131</v>
      </c>
      <c r="G4" s="90" t="s">
        <v>137</v>
      </c>
    </row>
    <row r="5" spans="1:7" ht="47.25" x14ac:dyDescent="0.25">
      <c r="A5" s="69">
        <v>1</v>
      </c>
      <c r="B5" s="84" t="s">
        <v>145</v>
      </c>
      <c r="C5" s="75">
        <f>C6+C11</f>
        <v>58780.233863865542</v>
      </c>
      <c r="D5" s="76">
        <f>(D6+D11)</f>
        <v>11.700434039916878</v>
      </c>
      <c r="E5" s="114">
        <f>E6+E11</f>
        <v>685718.3933426732</v>
      </c>
      <c r="F5" s="90"/>
      <c r="G5" s="97"/>
    </row>
    <row r="6" spans="1:7" ht="30.75" customHeight="1" x14ac:dyDescent="0.25">
      <c r="A6" s="93" t="s">
        <v>6</v>
      </c>
      <c r="B6" s="85" t="s">
        <v>146</v>
      </c>
      <c r="C6" s="101">
        <f t="shared" ref="C6" si="0">SUM(C7:C10)</f>
        <v>17368.784869057068</v>
      </c>
      <c r="D6" s="102">
        <f t="shared" ref="D6" si="1">SUM(D7:D10)</f>
        <v>2.4620681632194605</v>
      </c>
      <c r="E6" s="115">
        <f>+E7+E10</f>
        <v>192330.40068698456</v>
      </c>
      <c r="F6" s="94"/>
      <c r="G6" s="98"/>
    </row>
    <row r="7" spans="1:7" ht="29.25" customHeight="1" x14ac:dyDescent="0.25">
      <c r="A7" s="70" t="s">
        <v>147</v>
      </c>
      <c r="B7" s="122" t="s">
        <v>181</v>
      </c>
      <c r="C7" s="71">
        <v>12653.315834670037</v>
      </c>
      <c r="D7" s="72">
        <v>1.84574300797484</v>
      </c>
      <c r="E7" s="96">
        <f>C7*12</f>
        <v>151839.79001604044</v>
      </c>
      <c r="F7" s="104" t="s">
        <v>132</v>
      </c>
      <c r="G7" s="98"/>
    </row>
    <row r="8" spans="1:7" ht="15" customHeight="1" x14ac:dyDescent="0.25">
      <c r="A8" s="70" t="s">
        <v>148</v>
      </c>
      <c r="B8" s="122" t="s">
        <v>149</v>
      </c>
      <c r="C8" s="73">
        <v>717.02123063130205</v>
      </c>
      <c r="D8" s="72">
        <v>4.9421543300011229E-2</v>
      </c>
      <c r="E8" s="116">
        <f>C8*12</f>
        <v>8604.254767575625</v>
      </c>
      <c r="F8" s="104" t="s">
        <v>178</v>
      </c>
      <c r="G8" s="98"/>
    </row>
    <row r="9" spans="1:7" ht="15" customHeight="1" x14ac:dyDescent="0.25">
      <c r="A9" s="70" t="s">
        <v>150</v>
      </c>
      <c r="B9" s="122" t="s">
        <v>151</v>
      </c>
      <c r="C9" s="73">
        <v>624.23024784372183</v>
      </c>
      <c r="D9" s="72">
        <v>2.6957205436369761E-2</v>
      </c>
      <c r="E9" s="116">
        <f>C9*12</f>
        <v>7490.7629741246619</v>
      </c>
      <c r="F9" s="104" t="s">
        <v>133</v>
      </c>
      <c r="G9" s="98"/>
    </row>
    <row r="10" spans="1:7" ht="25.5" x14ac:dyDescent="0.25">
      <c r="A10" s="70" t="s">
        <v>152</v>
      </c>
      <c r="B10" s="122" t="s">
        <v>153</v>
      </c>
      <c r="C10" s="71">
        <v>3374.2175559120096</v>
      </c>
      <c r="D10" s="72">
        <v>0.53994640650823955</v>
      </c>
      <c r="E10" s="96">
        <f>C10*12</f>
        <v>40490.610670944116</v>
      </c>
      <c r="F10" s="104" t="s">
        <v>134</v>
      </c>
      <c r="G10" s="98"/>
    </row>
    <row r="11" spans="1:7" ht="28.5" x14ac:dyDescent="0.25">
      <c r="A11" s="59" t="s">
        <v>9</v>
      </c>
      <c r="B11" s="86" t="s">
        <v>154</v>
      </c>
      <c r="C11" s="60">
        <f>SUM(C12:C18)</f>
        <v>41411.448994808474</v>
      </c>
      <c r="D11" s="61">
        <f>SUM(D12:D24)</f>
        <v>9.2383658766974186</v>
      </c>
      <c r="E11" s="95">
        <f>SUM(E12:E18)</f>
        <v>493387.99265568866</v>
      </c>
      <c r="F11" s="60"/>
      <c r="G11" s="98"/>
    </row>
    <row r="12" spans="1:7" ht="25.5" x14ac:dyDescent="0.25">
      <c r="A12" s="70" t="s">
        <v>155</v>
      </c>
      <c r="B12" s="122" t="s">
        <v>183</v>
      </c>
      <c r="C12" s="71">
        <f>E12/D12/12</f>
        <v>5450.568199508316</v>
      </c>
      <c r="D12" s="72">
        <v>2.16452881051331</v>
      </c>
      <c r="E12" s="96">
        <v>141574.9428180409</v>
      </c>
      <c r="F12" s="104" t="s">
        <v>132</v>
      </c>
      <c r="G12" s="98"/>
    </row>
    <row r="13" spans="1:7" ht="38.25" x14ac:dyDescent="0.25">
      <c r="A13" s="70" t="s">
        <v>156</v>
      </c>
      <c r="B13" s="122" t="s">
        <v>157</v>
      </c>
      <c r="C13" s="71">
        <f t="shared" ref="C13:C30" si="2">E13/D13/12</f>
        <v>4567.2281238177684</v>
      </c>
      <c r="D13" s="72">
        <v>0.60064682111943046</v>
      </c>
      <c r="E13" s="96">
        <v>32919.49264678084</v>
      </c>
      <c r="F13" s="104" t="s">
        <v>179</v>
      </c>
      <c r="G13" s="121" t="s">
        <v>141</v>
      </c>
    </row>
    <row r="14" spans="1:7" ht="51" x14ac:dyDescent="0.25">
      <c r="A14" s="70" t="s">
        <v>158</v>
      </c>
      <c r="B14" s="122" t="s">
        <v>159</v>
      </c>
      <c r="C14" s="71">
        <f t="shared" si="2"/>
        <v>4744.7671972982398</v>
      </c>
      <c r="D14" s="72">
        <v>1.48</v>
      </c>
      <c r="E14" s="96">
        <v>84267.065424016735</v>
      </c>
      <c r="F14" s="104" t="s">
        <v>179</v>
      </c>
      <c r="G14" s="121" t="s">
        <v>138</v>
      </c>
    </row>
    <row r="15" spans="1:7" ht="38.25" x14ac:dyDescent="0.25">
      <c r="A15" s="70" t="s">
        <v>160</v>
      </c>
      <c r="B15" s="122" t="s">
        <v>161</v>
      </c>
      <c r="C15" s="71">
        <f t="shared" si="2"/>
        <v>4496.4688836785399</v>
      </c>
      <c r="D15" s="72">
        <v>1.08</v>
      </c>
      <c r="E15" s="96">
        <v>58274.236732473888</v>
      </c>
      <c r="F15" s="104" t="s">
        <v>179</v>
      </c>
      <c r="G15" s="121" t="s">
        <v>139</v>
      </c>
    </row>
    <row r="16" spans="1:7" x14ac:dyDescent="0.25">
      <c r="A16" s="70" t="s">
        <v>162</v>
      </c>
      <c r="B16" s="122" t="s">
        <v>164</v>
      </c>
      <c r="C16" s="71">
        <f t="shared" si="2"/>
        <v>6079.0564067830683</v>
      </c>
      <c r="D16" s="72">
        <v>1.7322863882158503</v>
      </c>
      <c r="E16" s="96">
        <v>126368</v>
      </c>
      <c r="F16" s="104" t="s">
        <v>179</v>
      </c>
      <c r="G16" s="121"/>
    </row>
    <row r="17" spans="1:7" ht="25.5" x14ac:dyDescent="0.25">
      <c r="A17" s="70" t="s">
        <v>163</v>
      </c>
      <c r="B17" s="122" t="s">
        <v>165</v>
      </c>
      <c r="C17" s="71">
        <f t="shared" si="2"/>
        <v>7713.9764705882344</v>
      </c>
      <c r="D17" s="72">
        <v>7.6511645072380022E-2</v>
      </c>
      <c r="E17" s="96">
        <v>7082.5083577720534</v>
      </c>
      <c r="F17" s="104" t="s">
        <v>180</v>
      </c>
      <c r="G17" s="121" t="s">
        <v>140</v>
      </c>
    </row>
    <row r="18" spans="1:7" ht="15" customHeight="1" x14ac:dyDescent="0.25">
      <c r="A18" s="70" t="s">
        <v>182</v>
      </c>
      <c r="B18" s="122" t="s">
        <v>166</v>
      </c>
      <c r="C18" s="71">
        <f t="shared" si="2"/>
        <v>8359.3837131343098</v>
      </c>
      <c r="D18" s="72">
        <v>0.42768051797483542</v>
      </c>
      <c r="E18" s="96">
        <v>42901.746676604213</v>
      </c>
      <c r="F18" s="104" t="s">
        <v>179</v>
      </c>
      <c r="G18" s="98"/>
    </row>
    <row r="19" spans="1:7" ht="15" customHeight="1" x14ac:dyDescent="0.25">
      <c r="A19" s="70" t="s">
        <v>188</v>
      </c>
      <c r="B19" s="122" t="s">
        <v>185</v>
      </c>
      <c r="C19" s="71">
        <f t="shared" si="2"/>
        <v>6248.0744009807204</v>
      </c>
      <c r="D19" s="72">
        <v>0.47993453250108309</v>
      </c>
      <c r="E19" s="96">
        <v>35984</v>
      </c>
      <c r="F19" s="104" t="s">
        <v>194</v>
      </c>
      <c r="G19" s="98"/>
    </row>
    <row r="20" spans="1:7" ht="15" customHeight="1" x14ac:dyDescent="0.25">
      <c r="A20" s="70" t="s">
        <v>189</v>
      </c>
      <c r="B20" s="122" t="s">
        <v>168</v>
      </c>
      <c r="C20" s="71">
        <f t="shared" si="2"/>
        <v>8002.7226397612003</v>
      </c>
      <c r="D20" s="72">
        <v>0.13317549431023407</v>
      </c>
      <c r="E20" s="96">
        <v>12789.19852053479</v>
      </c>
      <c r="F20" s="104" t="s">
        <v>194</v>
      </c>
      <c r="G20" s="98"/>
    </row>
    <row r="21" spans="1:7" ht="15" customHeight="1" x14ac:dyDescent="0.25">
      <c r="A21" s="70" t="s">
        <v>190</v>
      </c>
      <c r="B21" s="122" t="s">
        <v>186</v>
      </c>
      <c r="C21" s="71">
        <f t="shared" si="2"/>
        <v>4707.2045250853216</v>
      </c>
      <c r="D21" s="72">
        <v>0.94807078654871135</v>
      </c>
      <c r="E21" s="96">
        <v>53553.157158519527</v>
      </c>
      <c r="F21" s="104" t="s">
        <v>194</v>
      </c>
      <c r="G21" s="98"/>
    </row>
    <row r="22" spans="1:7" ht="27" customHeight="1" x14ac:dyDescent="0.25">
      <c r="A22" s="70" t="s">
        <v>191</v>
      </c>
      <c r="B22" s="122" t="s">
        <v>187</v>
      </c>
      <c r="C22" s="71">
        <f t="shared" si="2"/>
        <v>6249.4113888888896</v>
      </c>
      <c r="D22" s="72">
        <v>3.8510293480528229E-2</v>
      </c>
      <c r="E22" s="96">
        <v>2888</v>
      </c>
      <c r="F22" s="104" t="s">
        <v>134</v>
      </c>
      <c r="G22" s="98"/>
    </row>
    <row r="23" spans="1:7" ht="15" customHeight="1" x14ac:dyDescent="0.25">
      <c r="A23" s="70" t="s">
        <v>192</v>
      </c>
      <c r="B23" s="122" t="s">
        <v>169</v>
      </c>
      <c r="C23" s="71">
        <f t="shared" si="2"/>
        <v>12499.774190326769</v>
      </c>
      <c r="D23" s="72">
        <v>2.6957205436369761E-2</v>
      </c>
      <c r="E23" s="96">
        <v>4043.5077690824546</v>
      </c>
      <c r="F23" s="104" t="s">
        <v>195</v>
      </c>
      <c r="G23" s="98"/>
    </row>
    <row r="24" spans="1:7" ht="15" customHeight="1" x14ac:dyDescent="0.25">
      <c r="A24" s="70" t="s">
        <v>193</v>
      </c>
      <c r="B24" s="122" t="s">
        <v>172</v>
      </c>
      <c r="C24" s="71">
        <f t="shared" si="2"/>
        <v>7778.7548404290219</v>
      </c>
      <c r="D24" s="72">
        <v>5.0063381524686701E-2</v>
      </c>
      <c r="E24" s="96">
        <v>4673.1692563608185</v>
      </c>
      <c r="F24" s="104" t="s">
        <v>194</v>
      </c>
      <c r="G24" s="98"/>
    </row>
    <row r="25" spans="1:7" ht="30.75" customHeight="1" x14ac:dyDescent="0.25">
      <c r="A25" s="74" t="s">
        <v>7</v>
      </c>
      <c r="B25" s="87" t="s">
        <v>167</v>
      </c>
      <c r="C25" s="75">
        <f>SUM(C26:C29)</f>
        <v>70210.552515015195</v>
      </c>
      <c r="D25" s="76">
        <f>SUM(D26:D29)</f>
        <v>8.0943080886313545</v>
      </c>
      <c r="E25" s="114">
        <f>SUM(E26:E29)</f>
        <v>850241.19786159834</v>
      </c>
      <c r="F25" s="75"/>
      <c r="G25" s="99"/>
    </row>
    <row r="26" spans="1:7" ht="13.5" customHeight="1" x14ac:dyDescent="0.25">
      <c r="A26" s="70" t="s">
        <v>10</v>
      </c>
      <c r="B26" s="122" t="s">
        <v>171</v>
      </c>
      <c r="C26" s="71">
        <v>263.86381287231916</v>
      </c>
      <c r="D26" s="72">
        <v>2.8156285386635845E-2</v>
      </c>
      <c r="E26" s="96">
        <v>3166.3657544678299</v>
      </c>
      <c r="F26" s="71"/>
      <c r="G26" s="100"/>
    </row>
    <row r="27" spans="1:7" ht="13.5" customHeight="1" x14ac:dyDescent="0.25">
      <c r="A27" s="70" t="s">
        <v>8</v>
      </c>
      <c r="B27" s="124" t="s">
        <v>173</v>
      </c>
      <c r="C27" s="71">
        <v>60555.731916697696</v>
      </c>
      <c r="D27" s="72">
        <v>6.4617593867189216</v>
      </c>
      <c r="E27" s="96">
        <v>726668.78300037235</v>
      </c>
      <c r="F27" s="71"/>
      <c r="G27" s="100"/>
    </row>
    <row r="28" spans="1:7" ht="13.5" customHeight="1" x14ac:dyDescent="0.25">
      <c r="A28" s="70" t="s">
        <v>12</v>
      </c>
      <c r="B28" s="122" t="s">
        <v>174</v>
      </c>
      <c r="C28" s="71">
        <v>4445.7210922298427</v>
      </c>
      <c r="D28" s="72">
        <v>0.47439241652579583</v>
      </c>
      <c r="E28" s="96">
        <v>53348.653106758109</v>
      </c>
      <c r="F28" s="71"/>
      <c r="G28" s="100"/>
    </row>
    <row r="29" spans="1:7" ht="15" customHeight="1" x14ac:dyDescent="0.25">
      <c r="A29" s="70" t="s">
        <v>170</v>
      </c>
      <c r="B29" s="122" t="s">
        <v>196</v>
      </c>
      <c r="C29" s="71">
        <f t="shared" si="2"/>
        <v>4945.2356932153407</v>
      </c>
      <c r="D29" s="72">
        <v>1.1299999999999999</v>
      </c>
      <c r="E29" s="96">
        <v>67057.396000000008</v>
      </c>
      <c r="F29" s="71"/>
      <c r="G29" s="100"/>
    </row>
    <row r="30" spans="1:7" ht="31.5" customHeight="1" x14ac:dyDescent="0.25">
      <c r="A30" s="74" t="s">
        <v>11</v>
      </c>
      <c r="B30" s="88" t="s">
        <v>197</v>
      </c>
      <c r="C30" s="71">
        <f t="shared" si="2"/>
        <v>6024.3633333333337</v>
      </c>
      <c r="D30" s="76">
        <v>2</v>
      </c>
      <c r="E30" s="114">
        <v>144584.72</v>
      </c>
      <c r="F30" s="75"/>
      <c r="G30" s="99"/>
    </row>
    <row r="31" spans="1:7" x14ac:dyDescent="0.25">
      <c r="A31" s="77"/>
      <c r="B31" s="78"/>
      <c r="C31" s="79"/>
      <c r="D31" s="80"/>
      <c r="E31" s="79"/>
      <c r="F31" s="79"/>
      <c r="G31" s="63"/>
    </row>
    <row r="32" spans="1:7" s="81" customFormat="1" ht="25.5" x14ac:dyDescent="0.25">
      <c r="A32" s="108">
        <v>1</v>
      </c>
      <c r="B32" s="105" t="s">
        <v>175</v>
      </c>
      <c r="C32" s="109">
        <f>C5</f>
        <v>58780.233863865542</v>
      </c>
      <c r="D32" s="110">
        <f>D5</f>
        <v>11.700434039916878</v>
      </c>
      <c r="E32" s="103"/>
      <c r="F32" s="82"/>
      <c r="G32" s="82"/>
    </row>
    <row r="33" spans="1:17" s="81" customFormat="1" ht="15.75" x14ac:dyDescent="0.25">
      <c r="A33" s="111" t="s">
        <v>7</v>
      </c>
      <c r="B33" s="105" t="s">
        <v>4</v>
      </c>
      <c r="C33" s="109">
        <f>C25</f>
        <v>70210.552515015195</v>
      </c>
      <c r="D33" s="110">
        <f>D25</f>
        <v>8.0943080886313545</v>
      </c>
      <c r="E33" s="103"/>
      <c r="F33" s="82"/>
      <c r="G33" s="82"/>
    </row>
    <row r="34" spans="1:17" s="81" customFormat="1" ht="15.75" x14ac:dyDescent="0.25">
      <c r="A34" s="111">
        <v>3</v>
      </c>
      <c r="B34" s="105" t="s">
        <v>197</v>
      </c>
      <c r="C34" s="109">
        <f>C30</f>
        <v>6024.3633333333337</v>
      </c>
      <c r="D34" s="110">
        <f>D30</f>
        <v>2</v>
      </c>
      <c r="E34" s="103"/>
      <c r="F34" s="82"/>
      <c r="G34" s="82"/>
    </row>
    <row r="35" spans="1:17" ht="15.75" x14ac:dyDescent="0.25">
      <c r="A35" s="126" t="s">
        <v>1</v>
      </c>
      <c r="B35" s="127"/>
      <c r="C35" s="112">
        <f>SUM(C32:C34)</f>
        <v>135015.14971221407</v>
      </c>
      <c r="D35" s="113">
        <f>SUM(D32:D34)</f>
        <v>21.794742128548233</v>
      </c>
      <c r="E35" s="103"/>
    </row>
    <row r="36" spans="1:17" ht="15.75" x14ac:dyDescent="0.25">
      <c r="A36" s="118"/>
      <c r="B36" s="118"/>
      <c r="C36" s="119"/>
      <c r="D36" s="120"/>
      <c r="E36" s="103"/>
    </row>
    <row r="37" spans="1:17" s="1" customFormat="1" ht="15" customHeight="1" x14ac:dyDescent="0.25">
      <c r="A37" s="125" t="s">
        <v>135</v>
      </c>
      <c r="B37" s="125"/>
      <c r="C37" s="125"/>
      <c r="D37" s="58"/>
      <c r="E37" s="58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s="1" customFormat="1" x14ac:dyDescent="0.25">
      <c r="A38" s="106"/>
      <c r="B38" s="107"/>
      <c r="C38" s="117"/>
      <c r="D38" s="58"/>
      <c r="E38" s="58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s="1" customFormat="1" ht="15" customHeight="1" x14ac:dyDescent="0.25">
      <c r="A39" s="125" t="s">
        <v>136</v>
      </c>
      <c r="B39" s="125"/>
      <c r="C39" s="125"/>
      <c r="D39" s="58"/>
      <c r="E39" s="58"/>
      <c r="H39" s="34"/>
      <c r="I39" s="34"/>
      <c r="J39" s="34"/>
      <c r="K39" s="34"/>
      <c r="L39" s="34"/>
      <c r="M39" s="34"/>
      <c r="N39" s="34"/>
      <c r="O39" s="34"/>
      <c r="P39" s="34"/>
      <c r="Q39" s="34"/>
    </row>
  </sheetData>
  <mergeCells count="5">
    <mergeCell ref="A39:C39"/>
    <mergeCell ref="A35:B35"/>
    <mergeCell ref="A1:G1"/>
    <mergeCell ref="A2:G2"/>
    <mergeCell ref="A37:C37"/>
  </mergeCells>
  <printOptions horizontalCentered="1"/>
  <pageMargins left="0.25" right="0.25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30" t="s">
        <v>63</v>
      </c>
      <c r="B1" s="130"/>
      <c r="C1" s="130"/>
      <c r="D1" s="130"/>
      <c r="E1" s="130"/>
    </row>
    <row r="2" spans="1:5" x14ac:dyDescent="0.25">
      <c r="A2" s="45" t="s">
        <v>2</v>
      </c>
      <c r="B2" s="45" t="s">
        <v>104</v>
      </c>
      <c r="C2" s="45" t="s">
        <v>105</v>
      </c>
      <c r="D2" s="45" t="s">
        <v>106</v>
      </c>
      <c r="E2" s="45" t="s">
        <v>85</v>
      </c>
    </row>
    <row r="3" spans="1:5" x14ac:dyDescent="0.25">
      <c r="A3" s="45">
        <v>1</v>
      </c>
      <c r="B3" s="25" t="s">
        <v>107</v>
      </c>
      <c r="C3" s="47" t="e">
        <f>#REF!</f>
        <v>#REF!</v>
      </c>
      <c r="D3" s="45">
        <v>14</v>
      </c>
      <c r="E3" s="47" t="e">
        <f>C3*D3/100</f>
        <v>#REF!</v>
      </c>
    </row>
    <row r="4" spans="1:5" x14ac:dyDescent="0.25">
      <c r="A4" s="45">
        <v>2</v>
      </c>
      <c r="B4" s="25" t="s">
        <v>108</v>
      </c>
      <c r="C4" s="47" t="e">
        <f>#REF!</f>
        <v>#REF!</v>
      </c>
      <c r="D4" s="45">
        <v>6</v>
      </c>
      <c r="E4" s="47" t="e">
        <f>D4*C4/100</f>
        <v>#REF!</v>
      </c>
    </row>
    <row r="5" spans="1:5" x14ac:dyDescent="0.25">
      <c r="A5" s="45">
        <v>3</v>
      </c>
      <c r="B5" s="25" t="s">
        <v>109</v>
      </c>
      <c r="C5" s="47" t="e">
        <f>#REF!</f>
        <v>#REF!</v>
      </c>
      <c r="D5" s="45">
        <v>0.2</v>
      </c>
      <c r="E5" s="47" t="e">
        <f>C5*D5/100</f>
        <v>#REF!</v>
      </c>
    </row>
    <row r="6" spans="1:5" x14ac:dyDescent="0.25">
      <c r="A6" s="25"/>
      <c r="B6" s="25"/>
      <c r="C6" s="45"/>
      <c r="D6" s="45">
        <f>SUM(D3:D5)</f>
        <v>20.2</v>
      </c>
      <c r="E6" s="47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45" t="s">
        <v>129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1" ht="42.75" customHeight="1" x14ac:dyDescent="0.25">
      <c r="A2" s="48" t="s">
        <v>2</v>
      </c>
      <c r="B2" s="48" t="s">
        <v>104</v>
      </c>
      <c r="C2" s="48" t="s">
        <v>110</v>
      </c>
      <c r="D2" s="48" t="s">
        <v>111</v>
      </c>
      <c r="E2" s="48" t="s">
        <v>112</v>
      </c>
      <c r="F2" s="48" t="s">
        <v>113</v>
      </c>
      <c r="G2" s="48" t="s">
        <v>114</v>
      </c>
      <c r="H2" s="48" t="s">
        <v>117</v>
      </c>
      <c r="I2" s="48" t="s">
        <v>118</v>
      </c>
      <c r="J2" s="48" t="s">
        <v>119</v>
      </c>
      <c r="K2" s="46"/>
    </row>
    <row r="3" spans="1:11" x14ac:dyDescent="0.25">
      <c r="A3" s="48">
        <v>1</v>
      </c>
      <c r="B3" s="52" t="s">
        <v>115</v>
      </c>
      <c r="C3" s="48">
        <v>6000000</v>
      </c>
      <c r="D3" s="48">
        <v>2928577</v>
      </c>
      <c r="E3" s="48">
        <v>1300000</v>
      </c>
      <c r="F3" s="48">
        <v>0.5</v>
      </c>
      <c r="G3" s="4">
        <f>(C3+D3+E3)*F3/100</f>
        <v>51142.885000000002</v>
      </c>
      <c r="H3" s="48"/>
      <c r="I3" s="48"/>
      <c r="J3" s="143">
        <f>G3+I4</f>
        <v>61942.885000000002</v>
      </c>
    </row>
    <row r="4" spans="1:11" ht="30" x14ac:dyDescent="0.25">
      <c r="A4" s="48">
        <v>2</v>
      </c>
      <c r="B4" s="52" t="s">
        <v>116</v>
      </c>
      <c r="C4" s="48"/>
      <c r="D4" s="48"/>
      <c r="E4" s="48"/>
      <c r="F4" s="48"/>
      <c r="G4" s="48"/>
      <c r="H4" s="48">
        <v>900</v>
      </c>
      <c r="I4" s="49">
        <f>H4*12</f>
        <v>10800</v>
      </c>
      <c r="J4" s="144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11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11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30" t="s">
        <v>3</v>
      </c>
      <c r="B1" s="130"/>
      <c r="C1" s="130"/>
      <c r="D1" s="130"/>
      <c r="E1" s="130"/>
    </row>
    <row r="2" spans="1:5" s="1" customFormat="1" ht="45" x14ac:dyDescent="0.25">
      <c r="A2" s="21" t="s">
        <v>13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8" customFormat="1" ht="30" x14ac:dyDescent="0.25">
      <c r="A3" s="22" t="s">
        <v>24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16</v>
      </c>
      <c r="B4" s="55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17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18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21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19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20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25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22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23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31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26</v>
      </c>
      <c r="B15" s="13"/>
      <c r="C15" s="15"/>
      <c r="D15" s="15"/>
      <c r="E15" s="3"/>
    </row>
    <row r="16" spans="1:5" s="1" customFormat="1" x14ac:dyDescent="0.25">
      <c r="A16" s="3" t="s">
        <v>27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28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29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30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45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31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71</v>
      </c>
      <c r="B2" s="31" t="s">
        <v>89</v>
      </c>
      <c r="C2" s="31" t="s">
        <v>75</v>
      </c>
      <c r="D2" s="31" t="s">
        <v>88</v>
      </c>
      <c r="E2" s="31" t="s">
        <v>91</v>
      </c>
      <c r="F2" s="31" t="s">
        <v>74</v>
      </c>
      <c r="G2" s="31" t="s">
        <v>77</v>
      </c>
      <c r="H2" s="31" t="s">
        <v>84</v>
      </c>
      <c r="I2" s="31" t="s">
        <v>85</v>
      </c>
    </row>
    <row r="3" spans="1:9" ht="30" x14ac:dyDescent="0.25">
      <c r="A3" s="131"/>
      <c r="B3" s="31" t="s">
        <v>90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31"/>
      <c r="B4" s="31" t="s">
        <v>92</v>
      </c>
      <c r="C4" s="31">
        <v>0.05</v>
      </c>
      <c r="D4" s="44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3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57" customHeight="1" x14ac:dyDescent="0.25">
      <c r="A2" s="53" t="s">
        <v>94</v>
      </c>
      <c r="B2" s="53" t="s">
        <v>96</v>
      </c>
      <c r="C2" s="53" t="s">
        <v>83</v>
      </c>
      <c r="D2" s="53" t="s">
        <v>100</v>
      </c>
      <c r="E2" s="53" t="s">
        <v>97</v>
      </c>
      <c r="F2" s="53" t="s">
        <v>98</v>
      </c>
      <c r="G2" s="53" t="s">
        <v>99</v>
      </c>
      <c r="H2" s="53" t="s">
        <v>120</v>
      </c>
      <c r="I2" s="53" t="s">
        <v>121</v>
      </c>
      <c r="J2" s="53" t="s">
        <v>122</v>
      </c>
      <c r="K2" s="53" t="s">
        <v>101</v>
      </c>
      <c r="L2" s="53" t="s">
        <v>102</v>
      </c>
      <c r="M2" s="53" t="s">
        <v>103</v>
      </c>
      <c r="N2" s="29" t="s">
        <v>123</v>
      </c>
      <c r="O2" s="29" t="s">
        <v>124</v>
      </c>
    </row>
    <row r="3" spans="1:15" ht="21" x14ac:dyDescent="0.25">
      <c r="A3" s="53" t="s">
        <v>95</v>
      </c>
      <c r="B3" s="53">
        <v>1.1000000000000001</v>
      </c>
      <c r="C3" s="53">
        <v>2</v>
      </c>
      <c r="D3" s="53">
        <v>30.5</v>
      </c>
      <c r="E3" s="53">
        <v>190</v>
      </c>
      <c r="F3" s="54">
        <f>C3*D3*E3*B3</f>
        <v>12749.000000000002</v>
      </c>
      <c r="G3" s="54">
        <f>F3*6+(190*2*30.6*6)</f>
        <v>146262</v>
      </c>
      <c r="H3" s="133">
        <v>66</v>
      </c>
      <c r="I3" s="133">
        <v>59</v>
      </c>
      <c r="J3" s="133">
        <v>56</v>
      </c>
      <c r="K3" s="133">
        <f>100-H3-6.3</f>
        <v>27.7</v>
      </c>
      <c r="L3" s="133">
        <f>100-I3-6.3</f>
        <v>34.700000000000003</v>
      </c>
      <c r="M3" s="133">
        <f>100-J3-6.4</f>
        <v>37.6</v>
      </c>
      <c r="N3" s="134">
        <f>F4*K3/100</f>
        <v>7368.2</v>
      </c>
      <c r="O3" s="133">
        <f>N3*12</f>
        <v>88418.4</v>
      </c>
    </row>
    <row r="4" spans="1:15" ht="21" x14ac:dyDescent="0.25">
      <c r="A4" s="53" t="s">
        <v>93</v>
      </c>
      <c r="B4" s="53">
        <v>8</v>
      </c>
      <c r="C4" s="53">
        <v>2</v>
      </c>
      <c r="D4" s="53">
        <v>7</v>
      </c>
      <c r="E4" s="53">
        <v>3800</v>
      </c>
      <c r="F4" s="54">
        <f>E4*D4</f>
        <v>26600</v>
      </c>
      <c r="G4" s="54">
        <f>F4*6+(3850*7*6)</f>
        <v>321300</v>
      </c>
      <c r="H4" s="133"/>
      <c r="I4" s="133"/>
      <c r="J4" s="133"/>
      <c r="K4" s="133"/>
      <c r="L4" s="133"/>
      <c r="M4" s="133"/>
      <c r="N4" s="134"/>
      <c r="O4" s="133"/>
    </row>
    <row r="5" spans="1:15" ht="21" x14ac:dyDescent="0.25">
      <c r="A5" s="53" t="s">
        <v>1</v>
      </c>
      <c r="B5" s="53"/>
      <c r="C5" s="53"/>
      <c r="D5" s="53"/>
      <c r="E5" s="53"/>
      <c r="F5" s="51">
        <f>SUM(F3:F4)</f>
        <v>39349</v>
      </c>
      <c r="G5" s="51">
        <f>SUM(G3:G4)</f>
        <v>467562</v>
      </c>
      <c r="H5" s="133"/>
      <c r="I5" s="133"/>
      <c r="J5" s="133"/>
      <c r="K5" s="133"/>
      <c r="L5" s="133"/>
      <c r="M5" s="133"/>
      <c r="N5" s="134"/>
      <c r="O5" s="133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35" t="s">
        <v>5</v>
      </c>
      <c r="B1" s="135"/>
      <c r="C1" s="135"/>
      <c r="D1" s="135"/>
      <c r="E1" s="135"/>
      <c r="F1" s="135"/>
      <c r="G1" s="135"/>
      <c r="H1" s="135"/>
    </row>
    <row r="2" spans="1:8" ht="15" customHeight="1" x14ac:dyDescent="0.25">
      <c r="A2" s="142" t="s">
        <v>73</v>
      </c>
      <c r="B2" s="136"/>
      <c r="C2" s="136"/>
      <c r="D2" s="136"/>
      <c r="E2" s="136"/>
      <c r="F2" s="136"/>
      <c r="G2" s="136"/>
      <c r="H2" s="136"/>
    </row>
    <row r="3" spans="1:8" ht="30" x14ac:dyDescent="0.25">
      <c r="A3" s="31" t="s">
        <v>71</v>
      </c>
      <c r="B3" s="31" t="s">
        <v>72</v>
      </c>
      <c r="C3" s="31" t="s">
        <v>74</v>
      </c>
      <c r="D3" s="31" t="s">
        <v>75</v>
      </c>
      <c r="E3" s="31" t="s">
        <v>76</v>
      </c>
      <c r="F3" s="31" t="s">
        <v>77</v>
      </c>
      <c r="G3" s="31" t="s">
        <v>84</v>
      </c>
      <c r="H3" s="31" t="s">
        <v>85</v>
      </c>
    </row>
    <row r="4" spans="1:8" ht="30" hidden="1" customHeight="1" x14ac:dyDescent="0.25">
      <c r="A4" s="138" t="s">
        <v>80</v>
      </c>
      <c r="B4" s="40">
        <f>30*8+15+25*6+15*1</f>
        <v>420</v>
      </c>
      <c r="C4" s="40">
        <v>8</v>
      </c>
      <c r="D4" s="40">
        <v>0.1</v>
      </c>
      <c r="E4" s="40">
        <f>B4*D4</f>
        <v>42</v>
      </c>
      <c r="F4" s="41">
        <f>E4/C4</f>
        <v>5.25</v>
      </c>
      <c r="G4" s="40">
        <v>10000</v>
      </c>
      <c r="H4" s="40">
        <f>G4*F4</f>
        <v>52500</v>
      </c>
    </row>
    <row r="5" spans="1:8" x14ac:dyDescent="0.25">
      <c r="A5" s="139"/>
      <c r="B5" s="31">
        <f>30*3</f>
        <v>90</v>
      </c>
      <c r="C5" s="31">
        <v>8</v>
      </c>
      <c r="D5" s="31">
        <v>0.1</v>
      </c>
      <c r="E5" s="31">
        <f>B5*D5</f>
        <v>9</v>
      </c>
      <c r="F5" s="35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36" t="s">
        <v>79</v>
      </c>
      <c r="B7" s="136"/>
      <c r="C7" s="136"/>
      <c r="D7" s="136"/>
      <c r="E7" s="136"/>
      <c r="F7" s="136"/>
      <c r="G7" s="136"/>
      <c r="H7" s="136"/>
    </row>
    <row r="8" spans="1:8" ht="30" x14ac:dyDescent="0.25">
      <c r="A8" s="31" t="s">
        <v>71</v>
      </c>
      <c r="B8" s="31" t="s">
        <v>72</v>
      </c>
      <c r="C8" s="31" t="s">
        <v>74</v>
      </c>
      <c r="D8" s="31" t="s">
        <v>75</v>
      </c>
      <c r="E8" s="31" t="s">
        <v>76</v>
      </c>
      <c r="F8" s="31" t="s">
        <v>77</v>
      </c>
      <c r="G8" s="31" t="s">
        <v>84</v>
      </c>
      <c r="H8" s="31" t="s">
        <v>85</v>
      </c>
    </row>
    <row r="9" spans="1:8" ht="30" hidden="1" customHeight="1" x14ac:dyDescent="0.25">
      <c r="A9" s="131" t="s">
        <v>80</v>
      </c>
      <c r="B9" s="42">
        <f>23*29+23-29</f>
        <v>661</v>
      </c>
      <c r="C9" s="40">
        <v>8</v>
      </c>
      <c r="D9" s="40">
        <v>0.1</v>
      </c>
      <c r="E9" s="40">
        <f>B9*D9</f>
        <v>66.100000000000009</v>
      </c>
      <c r="F9" s="41">
        <f>E9/C9</f>
        <v>8.2625000000000011</v>
      </c>
      <c r="G9" s="40">
        <v>7000</v>
      </c>
      <c r="H9" s="42">
        <f>G9*F9</f>
        <v>57837.500000000007</v>
      </c>
    </row>
    <row r="10" spans="1:8" x14ac:dyDescent="0.25">
      <c r="A10" s="131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5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6"/>
      <c r="B11" s="37"/>
      <c r="C11" s="36"/>
      <c r="D11" s="36"/>
      <c r="E11" s="36"/>
      <c r="F11" s="38"/>
    </row>
    <row r="12" spans="1:8" x14ac:dyDescent="0.25">
      <c r="A12" s="136" t="s">
        <v>78</v>
      </c>
      <c r="B12" s="136"/>
      <c r="C12" s="136"/>
      <c r="D12" s="136"/>
      <c r="E12" s="136"/>
      <c r="F12" s="137"/>
    </row>
    <row r="13" spans="1:8" ht="30" x14ac:dyDescent="0.25">
      <c r="A13" s="31" t="s">
        <v>71</v>
      </c>
      <c r="B13" s="31" t="s">
        <v>70</v>
      </c>
      <c r="C13" s="31" t="s">
        <v>83</v>
      </c>
      <c r="D13" s="31" t="s">
        <v>86</v>
      </c>
      <c r="E13" s="31" t="s">
        <v>85</v>
      </c>
      <c r="F13" s="31" t="s">
        <v>87</v>
      </c>
    </row>
    <row r="14" spans="1:8" ht="30" customHeight="1" x14ac:dyDescent="0.25">
      <c r="A14" s="131" t="s">
        <v>80</v>
      </c>
      <c r="B14" s="39" t="s">
        <v>81</v>
      </c>
      <c r="C14" s="31">
        <f>2*B5</f>
        <v>180</v>
      </c>
      <c r="D14" s="31">
        <v>15</v>
      </c>
      <c r="E14" s="31">
        <f>C14*D14</f>
        <v>2700</v>
      </c>
      <c r="F14" s="140">
        <f>E14+E15</f>
        <v>7200</v>
      </c>
    </row>
    <row r="15" spans="1:8" x14ac:dyDescent="0.25">
      <c r="A15" s="131"/>
      <c r="B15" s="22" t="s">
        <v>82</v>
      </c>
      <c r="C15" s="31">
        <f>15*3</f>
        <v>45</v>
      </c>
      <c r="D15" s="31">
        <v>100</v>
      </c>
      <c r="E15" s="31">
        <f>C15*D15</f>
        <v>4500</v>
      </c>
      <c r="F15" s="141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30" t="s">
        <v>125</v>
      </c>
      <c r="B1" s="130"/>
      <c r="C1" s="130"/>
      <c r="D1" s="130"/>
      <c r="E1" s="130"/>
    </row>
    <row r="2" spans="1:5" s="1" customFormat="1" ht="36" customHeight="1" x14ac:dyDescent="0.25">
      <c r="A2" s="21" t="s">
        <v>62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ht="16.5" customHeight="1" x14ac:dyDescent="0.25">
      <c r="A3" s="22" t="s">
        <v>43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60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44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54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55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46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47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49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48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50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51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52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53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31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26</v>
      </c>
      <c r="B17" s="7"/>
      <c r="C17" s="3"/>
      <c r="D17" s="3"/>
      <c r="E17" s="3"/>
    </row>
    <row r="18" spans="1:5" s="1" customFormat="1" x14ac:dyDescent="0.25">
      <c r="A18" s="3" t="s">
        <v>56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57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58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29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59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31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30" t="s">
        <v>126</v>
      </c>
      <c r="B1" s="130"/>
      <c r="C1" s="130"/>
      <c r="D1" s="130"/>
      <c r="E1" s="130"/>
    </row>
    <row r="2" spans="1:5" s="1" customFormat="1" ht="30" x14ac:dyDescent="0.25">
      <c r="A2" s="21" t="s">
        <v>39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6" t="s">
        <v>40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130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41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42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31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30" t="s">
        <v>127</v>
      </c>
      <c r="B1" s="130"/>
      <c r="C1" s="130"/>
      <c r="D1" s="130"/>
      <c r="E1" s="130"/>
    </row>
    <row r="2" spans="1:5" s="1" customFormat="1" ht="45" x14ac:dyDescent="0.25">
      <c r="A2" s="21" t="s">
        <v>32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2" t="s">
        <v>64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65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66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67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68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33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35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31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26</v>
      </c>
      <c r="B12" s="13"/>
      <c r="C12" s="15"/>
      <c r="D12" s="15"/>
      <c r="E12" s="3"/>
    </row>
    <row r="13" spans="1:5" s="1" customFormat="1" x14ac:dyDescent="0.25">
      <c r="A13" s="3" t="s">
        <v>27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28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29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30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31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30" t="s">
        <v>128</v>
      </c>
      <c r="B1" s="130"/>
      <c r="C1" s="130"/>
      <c r="D1" s="130"/>
      <c r="E1" s="130"/>
    </row>
    <row r="2" spans="1:5" s="1" customFormat="1" ht="30" x14ac:dyDescent="0.25">
      <c r="A2" s="49" t="s">
        <v>34</v>
      </c>
      <c r="B2" s="50" t="s">
        <v>14</v>
      </c>
      <c r="C2" s="49" t="s">
        <v>15</v>
      </c>
      <c r="D2" s="49" t="s">
        <v>0</v>
      </c>
      <c r="E2" s="49" t="s">
        <v>61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5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5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5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5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6">
        <v>20000</v>
      </c>
      <c r="E29" s="7"/>
    </row>
    <row r="30" spans="1:5" s="9" customFormat="1" ht="33" customHeight="1" x14ac:dyDescent="0.25">
      <c r="A30" s="57" t="s">
        <v>36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38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37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31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26</v>
      </c>
      <c r="B35" s="13"/>
      <c r="C35" s="15"/>
      <c r="D35" s="15"/>
      <c r="E35" s="3"/>
    </row>
    <row r="36" spans="1:5" s="1" customFormat="1" x14ac:dyDescent="0.25">
      <c r="A36" s="3" t="s">
        <v>27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28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29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30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31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9 Мая 7 на 2019 г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'9 Мая 7 на 2019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2021-01-05T05:38:11Z</dcterms:modified>
</cp:coreProperties>
</file>